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nverwater.org\shares\Engcom\LaPan\Irrigation Plan review\"/>
    </mc:Choice>
  </mc:AlternateContent>
  <xr:revisionPtr revIDLastSave="0" documentId="13_ncr:1_{3D12BB12-0C33-4C08-B551-6EAB84BE3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Sheet1!$A$1:$L$46</definedName>
    <definedName name="Z_E05B6E48_F29F_4929_A72E_954DE9FDAE11_.wvu.PrintArea" localSheetId="0" hidden="1">Sheet1!$A$1:$L$46</definedName>
  </definedNames>
  <calcPr calcId="191029"/>
  <customWorkbookViews>
    <customWorkbookView name="Information Technology - Personal View" guid="{E05B6E48-F29F-4929-A72E-954DE9FDAE11}" mergeInterval="0" personalView="1" maximized="1" xWindow="1" yWindow="1" windowWidth="1276" windowHeight="8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1" l="1"/>
  <c r="I32" i="1"/>
  <c r="I33" i="1" s="1"/>
  <c r="I34" i="1" s="1"/>
  <c r="I35" i="1" s="1"/>
  <c r="I36" i="1" s="1"/>
  <c r="I37" i="1" s="1"/>
  <c r="I21" i="1"/>
  <c r="I22" i="1" s="1"/>
  <c r="I23" i="1" s="1"/>
  <c r="I24" i="1" s="1"/>
  <c r="I25" i="1" s="1"/>
  <c r="I26" i="1" s="1"/>
  <c r="I10" i="1"/>
  <c r="I11" i="1" s="1"/>
  <c r="I12" i="1" s="1"/>
  <c r="I13" i="1" s="1"/>
  <c r="I14" i="1" s="1"/>
  <c r="I15" i="1" s="1"/>
  <c r="G16" i="1"/>
  <c r="D16" i="1"/>
  <c r="G27" i="1"/>
  <c r="D27" i="1"/>
  <c r="D38" i="1"/>
  <c r="G38" i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0" i="1"/>
  <c r="F20" i="1" s="1"/>
  <c r="J20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9" i="1"/>
  <c r="F9" i="1" s="1"/>
  <c r="F33" i="1"/>
  <c r="F35" i="1"/>
  <c r="F36" i="1"/>
  <c r="F37" i="1"/>
  <c r="F31" i="1"/>
  <c r="J31" i="1" s="1"/>
  <c r="H37" i="1"/>
  <c r="H36" i="1"/>
  <c r="H35" i="1"/>
  <c r="H34" i="1"/>
  <c r="H33" i="1"/>
  <c r="H32" i="1"/>
  <c r="H31" i="1"/>
  <c r="H26" i="1"/>
  <c r="H25" i="1"/>
  <c r="H24" i="1"/>
  <c r="H23" i="1"/>
  <c r="H22" i="1"/>
  <c r="H21" i="1"/>
  <c r="H20" i="1"/>
  <c r="F32" i="1"/>
  <c r="F34" i="1"/>
  <c r="H10" i="1"/>
  <c r="H11" i="1"/>
  <c r="H12" i="1"/>
  <c r="H13" i="1"/>
  <c r="H14" i="1"/>
  <c r="H15" i="1"/>
  <c r="H9" i="1"/>
  <c r="H27" i="1" l="1"/>
  <c r="F27" i="1"/>
  <c r="J34" i="1"/>
  <c r="L34" i="1" s="1"/>
  <c r="J35" i="1"/>
  <c r="K35" i="1" s="1"/>
  <c r="J36" i="1"/>
  <c r="L36" i="1" s="1"/>
  <c r="J37" i="1"/>
  <c r="L37" i="1" s="1"/>
  <c r="J32" i="1"/>
  <c r="L32" i="1" s="1"/>
  <c r="J33" i="1"/>
  <c r="K33" i="1" s="1"/>
  <c r="J24" i="1"/>
  <c r="K24" i="1" s="1"/>
  <c r="J21" i="1"/>
  <c r="K21" i="1" s="1"/>
  <c r="J22" i="1"/>
  <c r="L22" i="1" s="1"/>
  <c r="J25" i="1"/>
  <c r="L25" i="1" s="1"/>
  <c r="J23" i="1"/>
  <c r="L23" i="1" s="1"/>
  <c r="J26" i="1"/>
  <c r="L26" i="1" s="1"/>
  <c r="H16" i="1"/>
  <c r="F16" i="1"/>
  <c r="H38" i="1"/>
  <c r="F38" i="1"/>
  <c r="J12" i="1"/>
  <c r="K12" i="1" s="1"/>
  <c r="L18" i="1" s="1"/>
  <c r="J14" i="1"/>
  <c r="K14" i="1" s="1"/>
  <c r="J15" i="1"/>
  <c r="K15" i="1" s="1"/>
  <c r="J11" i="1"/>
  <c r="L11" i="1" s="1"/>
  <c r="J13" i="1"/>
  <c r="L13" i="1" s="1"/>
  <c r="J10" i="1"/>
  <c r="K10" i="1" s="1"/>
  <c r="L31" i="1"/>
  <c r="K31" i="1"/>
  <c r="L20" i="1"/>
  <c r="K20" i="1"/>
  <c r="J9" i="1"/>
  <c r="L9" i="1" s="1"/>
  <c r="K37" i="1" l="1"/>
  <c r="K36" i="1"/>
  <c r="L33" i="1"/>
  <c r="K25" i="1"/>
  <c r="L24" i="1"/>
  <c r="K26" i="1"/>
  <c r="L21" i="1"/>
  <c r="K23" i="1"/>
  <c r="L29" i="1" s="1"/>
  <c r="J27" i="1"/>
  <c r="K22" i="1"/>
  <c r="K34" i="1"/>
  <c r="L40" i="1" s="1"/>
  <c r="L35" i="1"/>
  <c r="K32" i="1"/>
  <c r="J38" i="1"/>
  <c r="L15" i="1"/>
  <c r="L12" i="1"/>
  <c r="K11" i="1"/>
  <c r="L14" i="1"/>
  <c r="K13" i="1"/>
  <c r="L10" i="1"/>
  <c r="K9" i="1"/>
  <c r="J16" i="1"/>
  <c r="L38" i="1" l="1"/>
  <c r="L39" i="1" s="1"/>
  <c r="L27" i="1"/>
  <c r="L28" i="1" s="1"/>
  <c r="L46" i="1"/>
  <c r="L16" i="1"/>
  <c r="L17" i="1" s="1"/>
  <c r="L44" i="1" l="1"/>
  <c r="L45" i="1" s="1"/>
</calcChain>
</file>

<file path=xl/sharedStrings.xml><?xml version="1.0" encoding="utf-8"?>
<sst xmlns="http://schemas.openxmlformats.org/spreadsheetml/2006/main" count="120" uniqueCount="55">
  <si>
    <t>WATER BUDGET</t>
  </si>
  <si>
    <t xml:space="preserve">PROJECT NAME:                                        </t>
  </si>
  <si>
    <t>SUBMITTED BY:</t>
  </si>
  <si>
    <t>DESCRIPTION</t>
  </si>
  <si>
    <t>MONTH</t>
  </si>
  <si>
    <t>PLANT TYPE:</t>
  </si>
  <si>
    <t>?</t>
  </si>
  <si>
    <t>APRIL</t>
  </si>
  <si>
    <t>MAY</t>
  </si>
  <si>
    <t>JUNE</t>
  </si>
  <si>
    <t>JULY</t>
  </si>
  <si>
    <t>AUGUST</t>
  </si>
  <si>
    <t>SEPTEMBER</t>
  </si>
  <si>
    <t>OCTOBER</t>
  </si>
  <si>
    <t>OPERATING PERIOD-HRS./DAY</t>
  </si>
  <si>
    <t>TOTAL</t>
  </si>
  <si>
    <t>DAYS/WEEK</t>
  </si>
  <si>
    <t>ACRE FEET/YR.</t>
  </si>
  <si>
    <t>DAYS/MONTH</t>
  </si>
  <si>
    <t>PEAK SEASON GPM</t>
  </si>
  <si>
    <t>PROJECT TOTALS</t>
  </si>
  <si>
    <t>IRRIGATED ACRES</t>
  </si>
  <si>
    <t>GALLONS/YEAR</t>
  </si>
  <si>
    <t>ACRE FEET/YEAR</t>
  </si>
  <si>
    <t>Drip irrigation - 90%</t>
  </si>
  <si>
    <t>MINIMUM REQUIRED SYSTEM EFFICIENCIES:</t>
  </si>
  <si>
    <t>Rotor irrigation - 70%</t>
  </si>
  <si>
    <t>Spray head irrigation: 65%</t>
  </si>
  <si>
    <t>ET data from Denver Water weather stations (Average 2003-2008)</t>
  </si>
  <si>
    <t>EFFECTIVE RAINFALL</t>
  </si>
  <si>
    <t>HISTORICAL ET</t>
  </si>
  <si>
    <t xml:space="preserve">IRRIGATED ACRES </t>
  </si>
  <si>
    <t>PLANT COEFFICIENT</t>
  </si>
  <si>
    <t>PLANT WATER REQUIREMENT</t>
  </si>
  <si>
    <t>SYSTEM EFFICIENCIES</t>
  </si>
  <si>
    <t xml:space="preserve">TOTAL WATER REQUIREMENT(IN.) </t>
  </si>
  <si>
    <t xml:space="preserve">WEEKLY WATER REQUIREMENT (IN.) </t>
  </si>
  <si>
    <t xml:space="preserve">MONTHLY WATER REQUIREMENT (IN.) </t>
  </si>
  <si>
    <t>AVE. RAINFALL</t>
  </si>
  <si>
    <t>April &amp; October ET = 1/2 Monthly Value</t>
  </si>
  <si>
    <t>PLANT COEFFICIENT(Kc)</t>
  </si>
  <si>
    <t>BLUEGRASS</t>
  </si>
  <si>
    <t>TALL FESCUE</t>
  </si>
  <si>
    <t>FINE FESCUE</t>
  </si>
  <si>
    <t>MODERATE USE TREES &amp; SHRUBS</t>
  </si>
  <si>
    <t>XERIC USE TREES &amp; SHRUBS</t>
  </si>
  <si>
    <t>NATIVE GRASS</t>
  </si>
  <si>
    <t>TOTALS</t>
  </si>
  <si>
    <t xml:space="preserve">DATE: </t>
  </si>
  <si>
    <t>TAP SIZE:</t>
  </si>
  <si>
    <t>TAP ELEVATION:</t>
  </si>
  <si>
    <t>LEGAL DESCRIPTION:</t>
  </si>
  <si>
    <t>ADDRESS:</t>
  </si>
  <si>
    <t>AVERAGE PRECIPITATION</t>
  </si>
  <si>
    <t>EFFECTIVE PRECIPITATION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</si>
</sst>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0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NumberFormat="1" applyBorder="1"/>
    <xf numFmtId="0" fontId="7" fillId="0" borderId="0" xfId="0" applyNumberFormat="1" applyFont="1"/>
    <xf numFmtId="0" fontId="0" fillId="0" borderId="0" xfId="0" applyNumberFormat="1"/>
    <xf numFmtId="9" fontId="0" fillId="0" borderId="0" xfId="2" applyFont="1"/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2" fontId="0" fillId="0" borderId="6" xfId="0" applyNumberFormat="1" applyBorder="1" applyProtection="1">
      <protection hidden="1"/>
    </xf>
    <xf numFmtId="2" fontId="0" fillId="0" borderId="9" xfId="0" applyNumberFormat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6" xfId="0" applyBorder="1" applyAlignment="1" applyProtection="1">
      <alignment horizontal="right"/>
      <protection hidden="1"/>
    </xf>
    <xf numFmtId="0" fontId="5" fillId="0" borderId="4" xfId="0" applyFont="1" applyBorder="1" applyAlignment="1" applyProtection="1">
      <alignment wrapText="1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2" fontId="0" fillId="0" borderId="9" xfId="0" applyNumberFormat="1" applyBorder="1" applyProtection="1">
      <protection hidden="1"/>
    </xf>
    <xf numFmtId="0" fontId="0" fillId="0" borderId="22" xfId="0" applyBorder="1" applyAlignment="1" applyProtection="1">
      <alignment horizontal="right"/>
      <protection hidden="1"/>
    </xf>
    <xf numFmtId="0" fontId="0" fillId="0" borderId="1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8" xfId="0" applyBorder="1" applyProtection="1">
      <protection hidden="1"/>
    </xf>
    <xf numFmtId="0" fontId="9" fillId="0" borderId="0" xfId="0" applyFont="1"/>
    <xf numFmtId="0" fontId="0" fillId="0" borderId="6" xfId="0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4" xfId="0" applyNumberFormat="1" applyFont="1" applyBorder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left" wrapText="1"/>
      <protection hidden="1"/>
    </xf>
    <xf numFmtId="0" fontId="0" fillId="0" borderId="5" xfId="0" applyBorder="1" applyProtection="1">
      <protection hidden="1"/>
    </xf>
    <xf numFmtId="0" fontId="9" fillId="0" borderId="6" xfId="0" applyFont="1" applyBorder="1" applyProtection="1">
      <protection hidden="1"/>
    </xf>
    <xf numFmtId="0" fontId="0" fillId="0" borderId="9" xfId="0" applyBorder="1" applyProtection="1">
      <protection hidden="1"/>
    </xf>
    <xf numFmtId="0" fontId="9" fillId="0" borderId="9" xfId="0" applyFont="1" applyBorder="1" applyProtection="1">
      <protection hidden="1"/>
    </xf>
    <xf numFmtId="0" fontId="9" fillId="0" borderId="8" xfId="0" applyFont="1" applyBorder="1" applyAlignment="1" applyProtection="1">
      <alignment horizontal="right"/>
      <protection hidden="1"/>
    </xf>
    <xf numFmtId="0" fontId="0" fillId="0" borderId="8" xfId="0" applyBorder="1" applyProtection="1">
      <protection hidden="1"/>
    </xf>
    <xf numFmtId="0" fontId="9" fillId="0" borderId="11" xfId="0" applyFont="1" applyBorder="1" applyProtection="1">
      <protection hidden="1"/>
    </xf>
    <xf numFmtId="2" fontId="0" fillId="0" borderId="12" xfId="0" applyNumberFormat="1" applyBorder="1" applyProtection="1">
      <protection hidden="1"/>
    </xf>
    <xf numFmtId="0" fontId="0" fillId="0" borderId="12" xfId="0" applyNumberFormat="1" applyBorder="1" applyProtection="1">
      <protection hidden="1"/>
    </xf>
    <xf numFmtId="2" fontId="0" fillId="0" borderId="13" xfId="0" applyNumberForma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NumberFormat="1" applyBorder="1" applyProtection="1"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5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NumberFormat="1" applyBorder="1" applyProtection="1">
      <protection hidden="1"/>
    </xf>
    <xf numFmtId="0" fontId="0" fillId="0" borderId="18" xfId="0" applyBorder="1" applyAlignment="1" applyProtection="1">
      <alignment horizontal="left"/>
      <protection hidden="1"/>
    </xf>
    <xf numFmtId="0" fontId="5" fillId="0" borderId="8" xfId="0" applyFont="1" applyFill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21" xfId="0" applyBorder="1" applyProtection="1">
      <protection hidden="1"/>
    </xf>
    <xf numFmtId="0" fontId="7" fillId="0" borderId="24" xfId="0" applyFont="1" applyBorder="1" applyProtection="1"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Border="1" applyProtection="1">
      <protection hidden="1"/>
    </xf>
    <xf numFmtId="0" fontId="0" fillId="0" borderId="25" xfId="0" applyNumberFormat="1" applyBorder="1" applyProtection="1"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right"/>
      <protection hidden="1"/>
    </xf>
    <xf numFmtId="0" fontId="7" fillId="0" borderId="33" xfId="0" applyFon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8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8" xfId="0" applyFill="1" applyBorder="1" applyProtection="1">
      <protection hidden="1"/>
    </xf>
    <xf numFmtId="0" fontId="7" fillId="0" borderId="27" xfId="0" applyFont="1" applyBorder="1" applyProtection="1">
      <protection hidden="1"/>
    </xf>
    <xf numFmtId="0" fontId="0" fillId="0" borderId="29" xfId="0" applyBorder="1" applyProtection="1">
      <protection hidden="1"/>
    </xf>
    <xf numFmtId="0" fontId="5" fillId="2" borderId="6" xfId="0" applyNumberFormat="1" applyFont="1" applyFill="1" applyBorder="1" applyProtection="1">
      <protection locked="0" hidden="1"/>
    </xf>
    <xf numFmtId="0" fontId="0" fillId="0" borderId="0" xfId="0" applyNumberFormat="1" applyBorder="1" applyProtection="1">
      <protection locked="0" hidden="1"/>
    </xf>
    <xf numFmtId="0" fontId="0" fillId="0" borderId="18" xfId="0" applyNumberFormat="1" applyBorder="1" applyProtection="1">
      <protection locked="0" hidden="1"/>
    </xf>
    <xf numFmtId="0" fontId="5" fillId="0" borderId="4" xfId="0" applyNumberFormat="1" applyFont="1" applyBorder="1" applyAlignment="1" applyProtection="1">
      <alignment horizontal="center" wrapText="1"/>
      <protection locked="0" hidden="1"/>
    </xf>
    <xf numFmtId="0" fontId="0" fillId="0" borderId="9" xfId="0" applyBorder="1" applyAlignment="1" applyProtection="1">
      <alignment horizontal="right"/>
      <protection locked="0" hidden="1"/>
    </xf>
    <xf numFmtId="0" fontId="0" fillId="0" borderId="12" xfId="0" applyBorder="1" applyAlignment="1" applyProtection="1">
      <alignment horizontal="left"/>
      <protection locked="0" hidden="1"/>
    </xf>
    <xf numFmtId="0" fontId="0" fillId="0" borderId="18" xfId="0" applyBorder="1" applyAlignment="1" applyProtection="1">
      <alignment horizontal="left"/>
      <protection locked="0" hidden="1"/>
    </xf>
    <xf numFmtId="0" fontId="5" fillId="0" borderId="4" xfId="0" applyFont="1" applyBorder="1" applyAlignment="1" applyProtection="1">
      <alignment horizontal="left" wrapText="1"/>
      <protection locked="0" hidden="1"/>
    </xf>
    <xf numFmtId="0" fontId="0" fillId="0" borderId="36" xfId="0" applyBorder="1" applyAlignment="1" applyProtection="1">
      <alignment horizontal="right"/>
      <protection locked="0" hidden="1"/>
    </xf>
    <xf numFmtId="0" fontId="5" fillId="2" borderId="8" xfId="0" applyFont="1" applyFill="1" applyBorder="1" applyAlignment="1" applyProtection="1">
      <alignment horizontal="right"/>
      <protection locked="0" hidden="1"/>
    </xf>
    <xf numFmtId="0" fontId="0" fillId="0" borderId="9" xfId="0" applyBorder="1" applyProtection="1"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9" fontId="0" fillId="0" borderId="0" xfId="0" applyNumberFormat="1"/>
    <xf numFmtId="3" fontId="0" fillId="0" borderId="7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3" fontId="0" fillId="0" borderId="20" xfId="0" applyNumberFormat="1" applyBorder="1" applyProtection="1">
      <protection hidden="1"/>
    </xf>
    <xf numFmtId="3" fontId="0" fillId="0" borderId="23" xfId="0" applyNumberFormat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164" fontId="0" fillId="0" borderId="10" xfId="0" applyNumberFormat="1" applyBorder="1" applyProtection="1">
      <protection hidden="1"/>
    </xf>
    <xf numFmtId="164" fontId="0" fillId="0" borderId="10" xfId="0" applyNumberFormat="1" applyFill="1" applyBorder="1" applyProtection="1">
      <protection hidden="1"/>
    </xf>
    <xf numFmtId="4" fontId="0" fillId="0" borderId="6" xfId="0" applyNumberFormat="1" applyBorder="1" applyProtection="1"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1" fillId="4" borderId="6" xfId="0" applyNumberFormat="1" applyFont="1" applyFill="1" applyBorder="1" applyAlignment="1" applyProtection="1">
      <alignment horizontal="center"/>
      <protection locked="0"/>
    </xf>
    <xf numFmtId="4" fontId="9" fillId="4" borderId="6" xfId="0" applyNumberFormat="1" applyFont="1" applyFill="1" applyBorder="1" applyAlignment="1" applyProtection="1">
      <alignment horizontal="center"/>
      <protection locked="0"/>
    </xf>
    <xf numFmtId="164" fontId="1" fillId="4" borderId="9" xfId="0" applyNumberFormat="1" applyFont="1" applyFill="1" applyBorder="1" applyAlignment="1" applyProtection="1">
      <alignment horizontal="center"/>
      <protection locked="0"/>
    </xf>
    <xf numFmtId="164" fontId="1" fillId="4" borderId="16" xfId="0" applyNumberFormat="1" applyFont="1" applyFill="1" applyBorder="1" applyAlignment="1" applyProtection="1">
      <alignment horizontal="center"/>
      <protection locked="0"/>
    </xf>
    <xf numFmtId="164" fontId="0" fillId="4" borderId="9" xfId="0" applyNumberFormat="1" applyFill="1" applyBorder="1" applyAlignment="1" applyProtection="1">
      <alignment horizontal="center"/>
      <protection locked="0"/>
    </xf>
    <xf numFmtId="164" fontId="0" fillId="4" borderId="22" xfId="0" applyNumberFormat="1" applyFill="1" applyBorder="1" applyAlignment="1" applyProtection="1">
      <alignment horizontal="center"/>
      <protection locked="0"/>
    </xf>
    <xf numFmtId="9" fontId="5" fillId="4" borderId="6" xfId="0" applyNumberFormat="1" applyFont="1" applyFill="1" applyBorder="1" applyAlignment="1" applyProtection="1">
      <alignment horizontal="left"/>
      <protection locked="0" hidden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6" fillId="3" borderId="24" xfId="0" applyFont="1" applyFill="1" applyBorder="1" applyAlignment="1" applyProtection="1">
      <alignment horizontal="center"/>
      <protection hidden="1"/>
    </xf>
    <xf numFmtId="0" fontId="6" fillId="3" borderId="26" xfId="0" applyFont="1" applyFill="1" applyBorder="1" applyAlignment="1" applyProtection="1">
      <alignment horizontal="center"/>
      <protection hidden="1"/>
    </xf>
    <xf numFmtId="0" fontId="6" fillId="3" borderId="34" xfId="0" applyFont="1" applyFill="1" applyBorder="1" applyAlignment="1" applyProtection="1">
      <alignment horizontal="center"/>
      <protection hidden="1"/>
    </xf>
    <xf numFmtId="0" fontId="6" fillId="3" borderId="3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view="pageBreakPreview" zoomScale="75" zoomScaleNormal="50" zoomScaleSheetLayoutView="75" workbookViewId="0">
      <selection activeCell="G9" sqref="G9"/>
    </sheetView>
  </sheetViews>
  <sheetFormatPr defaultRowHeight="12.75" x14ac:dyDescent="0.2"/>
  <cols>
    <col min="1" max="1" width="41.28515625" customWidth="1"/>
    <col min="2" max="2" width="14" customWidth="1"/>
    <col min="3" max="3" width="13.28515625" bestFit="1" customWidth="1"/>
    <col min="4" max="4" width="15.42578125" customWidth="1"/>
    <col min="5" max="5" width="20" bestFit="1" customWidth="1"/>
    <col min="6" max="6" width="20.140625" bestFit="1" customWidth="1"/>
    <col min="7" max="7" width="18.5703125" style="8" customWidth="1"/>
    <col min="8" max="8" width="19.85546875" customWidth="1"/>
    <col min="9" max="9" width="17.85546875" customWidth="1"/>
    <col min="10" max="10" width="21.42578125" customWidth="1"/>
    <col min="11" max="11" width="22.42578125" bestFit="1" customWidth="1"/>
    <col min="12" max="12" width="28.5703125" customWidth="1"/>
    <col min="13" max="13" width="9.140625" style="8"/>
    <col min="14" max="14" width="35.42578125" bestFit="1" customWidth="1"/>
  </cols>
  <sheetData>
    <row r="1" spans="1:14" ht="27.75" thickTop="1" thickBot="1" x14ac:dyDescent="0.4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4" ht="19.5" thickTop="1" thickBot="1" x14ac:dyDescent="0.3">
      <c r="A2" s="13" t="s">
        <v>1</v>
      </c>
      <c r="B2" s="109"/>
      <c r="C2" s="109"/>
      <c r="D2" s="109"/>
      <c r="E2" s="109"/>
      <c r="F2" s="110"/>
      <c r="G2" s="108" t="s">
        <v>2</v>
      </c>
      <c r="H2" s="109"/>
      <c r="I2" s="109"/>
      <c r="J2" s="109"/>
      <c r="K2" s="110"/>
      <c r="L2" s="13" t="s">
        <v>48</v>
      </c>
    </row>
    <row r="3" spans="1:14" ht="19.5" thickTop="1" thickBot="1" x14ac:dyDescent="0.3">
      <c r="A3" s="13" t="s">
        <v>49</v>
      </c>
      <c r="B3" s="109"/>
      <c r="C3" s="109"/>
      <c r="D3" s="109"/>
      <c r="E3" s="109"/>
      <c r="F3" s="110"/>
      <c r="G3" s="108"/>
      <c r="H3" s="109"/>
      <c r="I3" s="109"/>
      <c r="J3" s="109"/>
      <c r="K3" s="110"/>
      <c r="L3" s="111"/>
    </row>
    <row r="4" spans="1:14" ht="19.5" thickTop="1" thickBot="1" x14ac:dyDescent="0.3">
      <c r="A4" s="13" t="s">
        <v>50</v>
      </c>
      <c r="B4" s="109"/>
      <c r="C4" s="109"/>
      <c r="D4" s="109"/>
      <c r="E4" s="109"/>
      <c r="F4" s="110"/>
      <c r="G4" s="87"/>
      <c r="H4" s="88"/>
      <c r="I4" s="88"/>
      <c r="J4" s="88"/>
      <c r="K4" s="89"/>
      <c r="L4" s="111"/>
    </row>
    <row r="5" spans="1:14" ht="19.5" thickTop="1" thickBot="1" x14ac:dyDescent="0.3">
      <c r="A5" s="13" t="s">
        <v>52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/>
    </row>
    <row r="6" spans="1:14" ht="19.5" thickTop="1" thickBot="1" x14ac:dyDescent="0.3">
      <c r="A6" s="13" t="s">
        <v>51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4" ht="19.5" thickTop="1" thickBot="1" x14ac:dyDescent="0.3">
      <c r="A7" s="10"/>
      <c r="B7" s="11"/>
      <c r="C7" s="11"/>
      <c r="D7" s="12"/>
      <c r="E7" s="12"/>
      <c r="F7" s="12"/>
      <c r="G7" s="97"/>
      <c r="H7" s="97"/>
      <c r="I7" s="97"/>
      <c r="J7" s="97"/>
      <c r="K7" s="97"/>
      <c r="L7" s="98"/>
    </row>
    <row r="8" spans="1:14" ht="39.75" thickTop="1" thickBot="1" x14ac:dyDescent="0.25">
      <c r="A8" s="29" t="s">
        <v>3</v>
      </c>
      <c r="B8" s="21" t="s">
        <v>31</v>
      </c>
      <c r="C8" s="30" t="s">
        <v>4</v>
      </c>
      <c r="D8" s="20" t="s">
        <v>30</v>
      </c>
      <c r="E8" s="20" t="s">
        <v>40</v>
      </c>
      <c r="F8" s="21" t="s">
        <v>33</v>
      </c>
      <c r="G8" s="31" t="s">
        <v>53</v>
      </c>
      <c r="H8" s="21" t="s">
        <v>54</v>
      </c>
      <c r="I8" s="32" t="s">
        <v>34</v>
      </c>
      <c r="J8" s="20" t="s">
        <v>35</v>
      </c>
      <c r="K8" s="21" t="s">
        <v>36</v>
      </c>
      <c r="L8" s="20" t="s">
        <v>37</v>
      </c>
    </row>
    <row r="9" spans="1:14" ht="13.5" thickTop="1" x14ac:dyDescent="0.2">
      <c r="A9" s="33" t="s">
        <v>5</v>
      </c>
      <c r="B9" s="90">
        <v>0</v>
      </c>
      <c r="C9" s="28" t="s">
        <v>7</v>
      </c>
      <c r="D9" s="28">
        <v>2.2599999999999998</v>
      </c>
      <c r="E9" s="34">
        <f>IF(A$10=N$32,0.88,IF(A$10=N$33,0.75,IF(A$10=N$34,0.5)))</f>
        <v>0.88</v>
      </c>
      <c r="F9" s="14">
        <f t="shared" ref="F9:F15" si="0">D9*E9</f>
        <v>1.9887999999999999</v>
      </c>
      <c r="G9" s="66">
        <v>0</v>
      </c>
      <c r="H9" s="14">
        <f>0.76*G9</f>
        <v>0</v>
      </c>
      <c r="I9" s="96">
        <v>1</v>
      </c>
      <c r="J9" s="14">
        <f>(F9-H9)/I9</f>
        <v>1.9887999999999999</v>
      </c>
      <c r="K9" s="86" t="e">
        <f>J9*($B$17/$B$18)</f>
        <v>#VALUE!</v>
      </c>
      <c r="L9" s="79">
        <f>(J9*0.62)*$B$9*43560</f>
        <v>0</v>
      </c>
    </row>
    <row r="10" spans="1:14" x14ac:dyDescent="0.2">
      <c r="A10" s="75" t="s">
        <v>41</v>
      </c>
      <c r="B10" s="76"/>
      <c r="C10" s="35" t="s">
        <v>8</v>
      </c>
      <c r="D10" s="35">
        <v>5.73</v>
      </c>
      <c r="E10" s="36">
        <f t="shared" ref="E10:E15" si="1">IF(A$10=N$32,0.88,IF(A$10=N$33,0.75,IF(A$10=N$34,0.5)))</f>
        <v>0.88</v>
      </c>
      <c r="F10" s="14">
        <f t="shared" si="0"/>
        <v>5.0424000000000007</v>
      </c>
      <c r="G10" s="66">
        <v>0</v>
      </c>
      <c r="H10" s="14">
        <f t="shared" ref="H10:H15" si="2">0.76*G10</f>
        <v>0</v>
      </c>
      <c r="I10" s="78">
        <f>I9</f>
        <v>1</v>
      </c>
      <c r="J10" s="14">
        <f t="shared" ref="J10:J15" si="3">(F10-H10)/I10</f>
        <v>5.0424000000000007</v>
      </c>
      <c r="K10" s="86" t="e">
        <f t="shared" ref="K10:K15" si="4">J10*($B$17/$B$18)</f>
        <v>#VALUE!</v>
      </c>
      <c r="L10" s="80">
        <f t="shared" ref="L10:L15" si="5">(J10*0.62)*$B$9*43560</f>
        <v>0</v>
      </c>
    </row>
    <row r="11" spans="1:14" x14ac:dyDescent="0.2">
      <c r="A11" s="37"/>
      <c r="B11" s="76"/>
      <c r="C11" s="35" t="s">
        <v>9</v>
      </c>
      <c r="D11" s="35">
        <v>6.64</v>
      </c>
      <c r="E11" s="36">
        <f t="shared" si="1"/>
        <v>0.88</v>
      </c>
      <c r="F11" s="14">
        <f t="shared" si="0"/>
        <v>5.8431999999999995</v>
      </c>
      <c r="G11" s="66">
        <v>0</v>
      </c>
      <c r="H11" s="14">
        <f t="shared" si="2"/>
        <v>0</v>
      </c>
      <c r="I11" s="78">
        <f t="shared" ref="I11:I15" si="6">I10</f>
        <v>1</v>
      </c>
      <c r="J11" s="14">
        <f t="shared" si="3"/>
        <v>5.8431999999999995</v>
      </c>
      <c r="K11" s="86" t="e">
        <f t="shared" si="4"/>
        <v>#VALUE!</v>
      </c>
      <c r="L11" s="80">
        <f t="shared" si="5"/>
        <v>0</v>
      </c>
    </row>
    <row r="12" spans="1:14" x14ac:dyDescent="0.2">
      <c r="A12" s="38"/>
      <c r="B12" s="76"/>
      <c r="C12" s="35" t="s">
        <v>10</v>
      </c>
      <c r="D12" s="35">
        <v>7.27</v>
      </c>
      <c r="E12" s="36">
        <f t="shared" si="1"/>
        <v>0.88</v>
      </c>
      <c r="F12" s="14">
        <f t="shared" si="0"/>
        <v>6.3975999999999997</v>
      </c>
      <c r="G12" s="66">
        <v>0</v>
      </c>
      <c r="H12" s="14">
        <f t="shared" si="2"/>
        <v>0</v>
      </c>
      <c r="I12" s="78">
        <f t="shared" si="6"/>
        <v>1</v>
      </c>
      <c r="J12" s="14">
        <f t="shared" si="3"/>
        <v>6.3975999999999997</v>
      </c>
      <c r="K12" s="86" t="e">
        <f t="shared" si="4"/>
        <v>#VALUE!</v>
      </c>
      <c r="L12" s="80">
        <f t="shared" si="5"/>
        <v>0</v>
      </c>
      <c r="N12" s="9">
        <v>1</v>
      </c>
    </row>
    <row r="13" spans="1:14" x14ac:dyDescent="0.2">
      <c r="A13" s="38"/>
      <c r="B13" s="76"/>
      <c r="C13" s="35" t="s">
        <v>11</v>
      </c>
      <c r="D13" s="35">
        <v>5.87</v>
      </c>
      <c r="E13" s="36">
        <f t="shared" si="1"/>
        <v>0.88</v>
      </c>
      <c r="F13" s="14">
        <f t="shared" si="0"/>
        <v>5.1656000000000004</v>
      </c>
      <c r="G13" s="66">
        <v>0</v>
      </c>
      <c r="H13" s="14">
        <f t="shared" si="2"/>
        <v>0</v>
      </c>
      <c r="I13" s="78">
        <f t="shared" si="6"/>
        <v>1</v>
      </c>
      <c r="J13" s="14">
        <f t="shared" si="3"/>
        <v>5.1656000000000004</v>
      </c>
      <c r="K13" s="86" t="e">
        <f t="shared" si="4"/>
        <v>#VALUE!</v>
      </c>
      <c r="L13" s="80">
        <f t="shared" si="5"/>
        <v>0</v>
      </c>
      <c r="N13" s="9">
        <v>0.9</v>
      </c>
    </row>
    <row r="14" spans="1:14" x14ac:dyDescent="0.2">
      <c r="A14" s="38"/>
      <c r="B14" s="76"/>
      <c r="C14" s="35" t="s">
        <v>12</v>
      </c>
      <c r="D14" s="35">
        <v>4.45</v>
      </c>
      <c r="E14" s="36">
        <f t="shared" si="1"/>
        <v>0.88</v>
      </c>
      <c r="F14" s="14">
        <f t="shared" si="0"/>
        <v>3.9160000000000004</v>
      </c>
      <c r="G14" s="66">
        <v>0</v>
      </c>
      <c r="H14" s="14">
        <f t="shared" si="2"/>
        <v>0</v>
      </c>
      <c r="I14" s="78">
        <f t="shared" si="6"/>
        <v>1</v>
      </c>
      <c r="J14" s="14">
        <f t="shared" si="3"/>
        <v>3.9160000000000004</v>
      </c>
      <c r="K14" s="86" t="e">
        <f t="shared" si="4"/>
        <v>#VALUE!</v>
      </c>
      <c r="L14" s="80">
        <f t="shared" si="5"/>
        <v>0</v>
      </c>
      <c r="N14" s="9">
        <v>0.75</v>
      </c>
    </row>
    <row r="15" spans="1:14" x14ac:dyDescent="0.2">
      <c r="A15" s="38"/>
      <c r="B15" s="76"/>
      <c r="C15" s="35" t="s">
        <v>13</v>
      </c>
      <c r="D15" s="35">
        <v>1.6</v>
      </c>
      <c r="E15" s="36">
        <f t="shared" si="1"/>
        <v>0.88</v>
      </c>
      <c r="F15" s="14">
        <f t="shared" si="0"/>
        <v>1.4080000000000001</v>
      </c>
      <c r="G15" s="66">
        <v>0</v>
      </c>
      <c r="H15" s="14">
        <f t="shared" si="2"/>
        <v>0</v>
      </c>
      <c r="I15" s="78">
        <f t="shared" si="6"/>
        <v>1</v>
      </c>
      <c r="J15" s="14">
        <f t="shared" si="3"/>
        <v>1.4080000000000001</v>
      </c>
      <c r="K15" s="86" t="e">
        <f t="shared" si="4"/>
        <v>#VALUE!</v>
      </c>
      <c r="L15" s="80">
        <f t="shared" si="5"/>
        <v>0</v>
      </c>
      <c r="N15" s="9">
        <v>0.7</v>
      </c>
    </row>
    <row r="16" spans="1:14" x14ac:dyDescent="0.2">
      <c r="A16" s="38" t="s">
        <v>14</v>
      </c>
      <c r="B16" s="92" t="s">
        <v>6</v>
      </c>
      <c r="C16" s="39" t="s">
        <v>47</v>
      </c>
      <c r="D16" s="24">
        <f>SUM(D9:D15)</f>
        <v>33.82</v>
      </c>
      <c r="E16" s="24"/>
      <c r="F16" s="40">
        <f>SUM(F9:F15)</f>
        <v>29.761600000000001</v>
      </c>
      <c r="G16" s="41">
        <f>SUM(G9:G15)</f>
        <v>0</v>
      </c>
      <c r="H16" s="42">
        <f>SUM(H9:H15)</f>
        <v>0</v>
      </c>
      <c r="I16" s="70" t="s">
        <v>15</v>
      </c>
      <c r="J16" s="15">
        <f>SUM(J9:J15)</f>
        <v>29.761600000000001</v>
      </c>
      <c r="K16" s="16" t="s">
        <v>15</v>
      </c>
      <c r="L16" s="80">
        <f>SUM(L9:L15)</f>
        <v>0</v>
      </c>
      <c r="N16" s="9">
        <v>0.65</v>
      </c>
    </row>
    <row r="17" spans="1:14" x14ac:dyDescent="0.2">
      <c r="A17" s="38" t="s">
        <v>16</v>
      </c>
      <c r="B17" s="92" t="s">
        <v>6</v>
      </c>
      <c r="C17" s="43"/>
      <c r="D17" s="25"/>
      <c r="E17" s="25"/>
      <c r="F17" s="25"/>
      <c r="G17" s="67"/>
      <c r="H17" s="25"/>
      <c r="I17" s="71"/>
      <c r="J17" s="17"/>
      <c r="K17" s="16" t="s">
        <v>17</v>
      </c>
      <c r="L17" s="84">
        <f>L16/325851</f>
        <v>0</v>
      </c>
    </row>
    <row r="18" spans="1:14" ht="13.5" thickBot="1" x14ac:dyDescent="0.25">
      <c r="A18" s="46" t="s">
        <v>18</v>
      </c>
      <c r="B18" s="93" t="s">
        <v>6</v>
      </c>
      <c r="C18" s="47"/>
      <c r="D18" s="26"/>
      <c r="E18" s="26"/>
      <c r="F18" s="26"/>
      <c r="G18" s="68"/>
      <c r="H18" s="26"/>
      <c r="I18" s="72"/>
      <c r="J18" s="18"/>
      <c r="K18" s="19" t="s">
        <v>19</v>
      </c>
      <c r="L18" s="81">
        <f>IF(B9&gt;0,(($K$12/$B$17)*B9*43560)/(96.3*B16),0)</f>
        <v>0</v>
      </c>
    </row>
    <row r="19" spans="1:14" ht="27" thickTop="1" thickBot="1" x14ac:dyDescent="0.25">
      <c r="A19" s="29" t="s">
        <v>3</v>
      </c>
      <c r="B19" s="77" t="s">
        <v>31</v>
      </c>
      <c r="C19" s="30" t="s">
        <v>4</v>
      </c>
      <c r="D19" s="20" t="s">
        <v>30</v>
      </c>
      <c r="E19" s="20" t="s">
        <v>32</v>
      </c>
      <c r="F19" s="21" t="s">
        <v>33</v>
      </c>
      <c r="G19" s="69" t="s">
        <v>38</v>
      </c>
      <c r="H19" s="21" t="s">
        <v>29</v>
      </c>
      <c r="I19" s="73" t="s">
        <v>34</v>
      </c>
      <c r="J19" s="20" t="s">
        <v>35</v>
      </c>
      <c r="K19" s="21" t="s">
        <v>36</v>
      </c>
      <c r="L19" s="20" t="s">
        <v>37</v>
      </c>
    </row>
    <row r="20" spans="1:14" ht="13.5" thickTop="1" x14ac:dyDescent="0.2">
      <c r="A20" s="33" t="s">
        <v>5</v>
      </c>
      <c r="B20" s="90">
        <v>0</v>
      </c>
      <c r="C20" s="28" t="s">
        <v>7</v>
      </c>
      <c r="D20" s="28">
        <v>2.2599999999999998</v>
      </c>
      <c r="E20" s="34">
        <f>IF(A$21=N$36,0.5,IF(A$21=N$37,0.3))</f>
        <v>0.5</v>
      </c>
      <c r="F20" s="14">
        <f t="shared" ref="F20:F26" si="7">D20*E20</f>
        <v>1.1299999999999999</v>
      </c>
      <c r="G20" s="66">
        <v>0</v>
      </c>
      <c r="H20" s="14">
        <f>0.76*G20</f>
        <v>0</v>
      </c>
      <c r="I20" s="96">
        <v>1</v>
      </c>
      <c r="J20" s="14">
        <f>F20/I20</f>
        <v>1.1299999999999999</v>
      </c>
      <c r="K20" s="86" t="e">
        <f>J20*($B$28/$B$29)</f>
        <v>#VALUE!</v>
      </c>
      <c r="L20" s="79">
        <f>(J20*0.62)*$B$20*43560</f>
        <v>0</v>
      </c>
      <c r="M20" s="6">
        <v>0.97</v>
      </c>
      <c r="N20" s="1">
        <v>0</v>
      </c>
    </row>
    <row r="21" spans="1:14" x14ac:dyDescent="0.2">
      <c r="A21" s="75" t="s">
        <v>44</v>
      </c>
      <c r="B21" s="76"/>
      <c r="C21" s="35" t="s">
        <v>8</v>
      </c>
      <c r="D21" s="35">
        <v>5.73</v>
      </c>
      <c r="E21" s="34">
        <f t="shared" ref="E21:E26" si="8">IF(A$21=N$36,0.5,IF(A$21=N$37,0.3))</f>
        <v>0.5</v>
      </c>
      <c r="F21" s="22">
        <f t="shared" si="7"/>
        <v>2.8650000000000002</v>
      </c>
      <c r="G21" s="66">
        <v>0</v>
      </c>
      <c r="H21" s="14">
        <f t="shared" ref="H21:H26" si="9">0.76*G21</f>
        <v>0</v>
      </c>
      <c r="I21" s="78">
        <f>I20</f>
        <v>1</v>
      </c>
      <c r="J21" s="22">
        <f t="shared" ref="J21:J26" si="10">F21/I21</f>
        <v>2.8650000000000002</v>
      </c>
      <c r="K21" s="86" t="e">
        <f t="shared" ref="K21:K26" si="11">J21*($B$28/$B$29)</f>
        <v>#VALUE!</v>
      </c>
      <c r="L21" s="80">
        <f t="shared" ref="L21:L26" si="12">(J21*0.62)*$B$20*43560</f>
        <v>0</v>
      </c>
      <c r="M21" s="6">
        <v>2.3199999999999998</v>
      </c>
      <c r="N21" s="1">
        <v>0</v>
      </c>
    </row>
    <row r="22" spans="1:14" x14ac:dyDescent="0.2">
      <c r="A22" s="37"/>
      <c r="B22" s="76"/>
      <c r="C22" s="35" t="s">
        <v>9</v>
      </c>
      <c r="D22" s="35">
        <v>6.64</v>
      </c>
      <c r="E22" s="34">
        <f t="shared" si="8"/>
        <v>0.5</v>
      </c>
      <c r="F22" s="22">
        <f t="shared" si="7"/>
        <v>3.32</v>
      </c>
      <c r="G22" s="66">
        <v>0</v>
      </c>
      <c r="H22" s="14">
        <f t="shared" si="9"/>
        <v>0</v>
      </c>
      <c r="I22" s="78">
        <f t="shared" ref="I22:I26" si="13">I21</f>
        <v>1</v>
      </c>
      <c r="J22" s="22">
        <f t="shared" si="10"/>
        <v>3.32</v>
      </c>
      <c r="K22" s="86" t="e">
        <f t="shared" si="11"/>
        <v>#VALUE!</v>
      </c>
      <c r="L22" s="80">
        <f t="shared" si="12"/>
        <v>0</v>
      </c>
      <c r="M22" s="6">
        <v>1.56</v>
      </c>
      <c r="N22" s="1">
        <v>0</v>
      </c>
    </row>
    <row r="23" spans="1:14" x14ac:dyDescent="0.2">
      <c r="A23" s="38"/>
      <c r="B23" s="76"/>
      <c r="C23" s="35" t="s">
        <v>10</v>
      </c>
      <c r="D23" s="35">
        <v>7.27</v>
      </c>
      <c r="E23" s="34">
        <f t="shared" si="8"/>
        <v>0.5</v>
      </c>
      <c r="F23" s="22">
        <f t="shared" si="7"/>
        <v>3.6349999999999998</v>
      </c>
      <c r="G23" s="66">
        <v>0</v>
      </c>
      <c r="H23" s="14">
        <f t="shared" si="9"/>
        <v>0</v>
      </c>
      <c r="I23" s="78">
        <f t="shared" si="13"/>
        <v>1</v>
      </c>
      <c r="J23" s="22">
        <f t="shared" si="10"/>
        <v>3.6349999999999998</v>
      </c>
      <c r="K23" s="86" t="e">
        <f t="shared" si="11"/>
        <v>#VALUE!</v>
      </c>
      <c r="L23" s="80">
        <f t="shared" si="12"/>
        <v>0</v>
      </c>
      <c r="M23" s="6">
        <v>2.16</v>
      </c>
      <c r="N23" s="1">
        <v>0</v>
      </c>
    </row>
    <row r="24" spans="1:14" x14ac:dyDescent="0.2">
      <c r="A24" s="38"/>
      <c r="B24" s="76"/>
      <c r="C24" s="35" t="s">
        <v>11</v>
      </c>
      <c r="D24" s="35">
        <v>5.87</v>
      </c>
      <c r="E24" s="34">
        <f t="shared" si="8"/>
        <v>0.5</v>
      </c>
      <c r="F24" s="22">
        <f t="shared" si="7"/>
        <v>2.9350000000000001</v>
      </c>
      <c r="G24" s="66">
        <v>0</v>
      </c>
      <c r="H24" s="14">
        <f t="shared" si="9"/>
        <v>0</v>
      </c>
      <c r="I24" s="78">
        <f t="shared" si="13"/>
        <v>1</v>
      </c>
      <c r="J24" s="22">
        <f t="shared" si="10"/>
        <v>2.9350000000000001</v>
      </c>
      <c r="K24" s="86" t="e">
        <f t="shared" si="11"/>
        <v>#VALUE!</v>
      </c>
      <c r="L24" s="80">
        <f t="shared" si="12"/>
        <v>0</v>
      </c>
      <c r="M24" s="6">
        <v>1.82</v>
      </c>
      <c r="N24" s="1">
        <v>0</v>
      </c>
    </row>
    <row r="25" spans="1:14" x14ac:dyDescent="0.2">
      <c r="A25" s="38"/>
      <c r="B25" s="76"/>
      <c r="C25" s="35" t="s">
        <v>12</v>
      </c>
      <c r="D25" s="35">
        <v>4.45</v>
      </c>
      <c r="E25" s="34">
        <f t="shared" si="8"/>
        <v>0.5</v>
      </c>
      <c r="F25" s="22">
        <f t="shared" si="7"/>
        <v>2.2250000000000001</v>
      </c>
      <c r="G25" s="66">
        <v>0</v>
      </c>
      <c r="H25" s="14">
        <f t="shared" si="9"/>
        <v>0</v>
      </c>
      <c r="I25" s="78">
        <f t="shared" si="13"/>
        <v>1</v>
      </c>
      <c r="J25" s="22">
        <f t="shared" si="10"/>
        <v>2.2250000000000001</v>
      </c>
      <c r="K25" s="86" t="e">
        <f t="shared" si="11"/>
        <v>#VALUE!</v>
      </c>
      <c r="L25" s="80">
        <f t="shared" si="12"/>
        <v>0</v>
      </c>
      <c r="M25" s="6">
        <v>1.1399999999999999</v>
      </c>
      <c r="N25" s="1">
        <v>0</v>
      </c>
    </row>
    <row r="26" spans="1:14" x14ac:dyDescent="0.2">
      <c r="A26" s="38"/>
      <c r="B26" s="76"/>
      <c r="C26" s="35" t="s">
        <v>13</v>
      </c>
      <c r="D26" s="35">
        <v>1.6</v>
      </c>
      <c r="E26" s="34">
        <f t="shared" si="8"/>
        <v>0.5</v>
      </c>
      <c r="F26" s="22">
        <f t="shared" si="7"/>
        <v>0.8</v>
      </c>
      <c r="G26" s="66">
        <v>0</v>
      </c>
      <c r="H26" s="14">
        <f t="shared" si="9"/>
        <v>0</v>
      </c>
      <c r="I26" s="78">
        <f t="shared" si="13"/>
        <v>1</v>
      </c>
      <c r="J26" s="22">
        <f t="shared" si="10"/>
        <v>0.8</v>
      </c>
      <c r="K26" s="86" t="e">
        <f t="shared" si="11"/>
        <v>#VALUE!</v>
      </c>
      <c r="L26" s="80">
        <f t="shared" si="12"/>
        <v>0</v>
      </c>
      <c r="M26" s="6">
        <v>0.5</v>
      </c>
      <c r="N26" s="1">
        <v>0</v>
      </c>
    </row>
    <row r="27" spans="1:14" x14ac:dyDescent="0.2">
      <c r="A27" s="38" t="s">
        <v>14</v>
      </c>
      <c r="B27" s="92" t="s">
        <v>6</v>
      </c>
      <c r="C27" s="39" t="s">
        <v>47</v>
      </c>
      <c r="D27" s="24">
        <f>SUM(D20:D26)</f>
        <v>33.82</v>
      </c>
      <c r="E27" s="24"/>
      <c r="F27" s="40">
        <f>SUM(F20:F26)</f>
        <v>16.91</v>
      </c>
      <c r="G27" s="41">
        <f>SUM(G20:G26)</f>
        <v>0</v>
      </c>
      <c r="H27" s="42">
        <f>SUM(H20:H26)</f>
        <v>0</v>
      </c>
      <c r="I27" s="74" t="s">
        <v>15</v>
      </c>
      <c r="J27" s="15">
        <f>SUM(J20:J26)</f>
        <v>16.91</v>
      </c>
      <c r="K27" s="16" t="s">
        <v>15</v>
      </c>
      <c r="L27" s="80">
        <f>SUM(L20:L26)</f>
        <v>0</v>
      </c>
    </row>
    <row r="28" spans="1:14" x14ac:dyDescent="0.2">
      <c r="A28" s="38" t="s">
        <v>16</v>
      </c>
      <c r="B28" s="92" t="s">
        <v>6</v>
      </c>
      <c r="C28" s="43"/>
      <c r="D28" s="25"/>
      <c r="E28" s="25"/>
      <c r="F28" s="25"/>
      <c r="G28" s="67"/>
      <c r="H28" s="25"/>
      <c r="I28" s="71"/>
      <c r="J28" s="17"/>
      <c r="K28" s="16" t="s">
        <v>17</v>
      </c>
      <c r="L28" s="84">
        <f>L27/325851</f>
        <v>0</v>
      </c>
    </row>
    <row r="29" spans="1:14" ht="13.5" thickBot="1" x14ac:dyDescent="0.25">
      <c r="A29" s="46" t="s">
        <v>18</v>
      </c>
      <c r="B29" s="93" t="s">
        <v>6</v>
      </c>
      <c r="C29" s="47"/>
      <c r="D29" s="26"/>
      <c r="E29" s="26"/>
      <c r="F29" s="26"/>
      <c r="G29" s="68"/>
      <c r="H29" s="26"/>
      <c r="I29" s="72"/>
      <c r="J29" s="18"/>
      <c r="K29" s="19" t="s">
        <v>19</v>
      </c>
      <c r="L29" s="81">
        <f>IF(B20&gt;0,(($K$23/$B$28)*B20*43560)/(96.3*B27),0)</f>
        <v>0</v>
      </c>
    </row>
    <row r="30" spans="1:14" ht="27" thickTop="1" thickBot="1" x14ac:dyDescent="0.25">
      <c r="A30" s="29" t="s">
        <v>3</v>
      </c>
      <c r="B30" s="77" t="s">
        <v>31</v>
      </c>
      <c r="C30" s="30" t="s">
        <v>4</v>
      </c>
      <c r="D30" s="20" t="s">
        <v>30</v>
      </c>
      <c r="E30" s="20" t="s">
        <v>32</v>
      </c>
      <c r="F30" s="21" t="s">
        <v>33</v>
      </c>
      <c r="G30" s="69" t="s">
        <v>38</v>
      </c>
      <c r="H30" s="21" t="s">
        <v>29</v>
      </c>
      <c r="I30" s="73" t="s">
        <v>34</v>
      </c>
      <c r="J30" s="20" t="s">
        <v>35</v>
      </c>
      <c r="K30" s="21" t="s">
        <v>36</v>
      </c>
      <c r="L30" s="20" t="s">
        <v>37</v>
      </c>
    </row>
    <row r="31" spans="1:14" ht="13.5" thickTop="1" x14ac:dyDescent="0.2">
      <c r="A31" s="33" t="s">
        <v>5</v>
      </c>
      <c r="B31" s="91">
        <v>0</v>
      </c>
      <c r="C31" s="28" t="s">
        <v>7</v>
      </c>
      <c r="D31" s="28">
        <v>2.2599999999999998</v>
      </c>
      <c r="E31" s="28">
        <v>0.3</v>
      </c>
      <c r="F31" s="14">
        <f t="shared" ref="F31:F37" si="14">D31*E31</f>
        <v>0.67799999999999994</v>
      </c>
      <c r="G31" s="66">
        <v>0</v>
      </c>
      <c r="H31" s="14">
        <f>0.76*G31</f>
        <v>0</v>
      </c>
      <c r="I31" s="96">
        <v>1</v>
      </c>
      <c r="J31" s="14">
        <f>F31/I31</f>
        <v>0.67799999999999994</v>
      </c>
      <c r="K31" s="86" t="e">
        <f>J31*($B$39/$B$40)</f>
        <v>#VALUE!</v>
      </c>
      <c r="L31" s="79">
        <f>(J31*0.62)*$B$31*43560</f>
        <v>0</v>
      </c>
    </row>
    <row r="32" spans="1:14" x14ac:dyDescent="0.2">
      <c r="A32" s="50" t="s">
        <v>46</v>
      </c>
      <c r="B32" s="76"/>
      <c r="C32" s="35" t="s">
        <v>8</v>
      </c>
      <c r="D32" s="35">
        <v>5.73</v>
      </c>
      <c r="E32" s="28">
        <v>0.3</v>
      </c>
      <c r="F32" s="22">
        <f t="shared" si="14"/>
        <v>1.7190000000000001</v>
      </c>
      <c r="G32" s="66">
        <v>0</v>
      </c>
      <c r="H32" s="14">
        <f t="shared" ref="H32:H37" si="15">0.76*G32</f>
        <v>0</v>
      </c>
      <c r="I32" s="78">
        <f>I31</f>
        <v>1</v>
      </c>
      <c r="J32" s="22">
        <f t="shared" ref="J32:J37" si="16">F32/I32</f>
        <v>1.7190000000000001</v>
      </c>
      <c r="K32" s="86" t="e">
        <f t="shared" ref="K32:K37" si="17">J32*($B$39/$B$40)</f>
        <v>#VALUE!</v>
      </c>
      <c r="L32" s="79">
        <f t="shared" ref="L32:L37" si="18">(J32*0.62)*$B$31*43560</f>
        <v>0</v>
      </c>
      <c r="N32" s="27" t="s">
        <v>41</v>
      </c>
    </row>
    <row r="33" spans="1:14" x14ac:dyDescent="0.2">
      <c r="A33" s="51"/>
      <c r="B33" s="76"/>
      <c r="C33" s="35" t="s">
        <v>9</v>
      </c>
      <c r="D33" s="35">
        <v>6.64</v>
      </c>
      <c r="E33" s="28">
        <v>0.3</v>
      </c>
      <c r="F33" s="22">
        <f t="shared" si="14"/>
        <v>1.9919999999999998</v>
      </c>
      <c r="G33" s="66">
        <v>0</v>
      </c>
      <c r="H33" s="14">
        <f t="shared" si="15"/>
        <v>0</v>
      </c>
      <c r="I33" s="78">
        <f t="shared" ref="I33:I37" si="19">I32</f>
        <v>1</v>
      </c>
      <c r="J33" s="22">
        <f t="shared" si="16"/>
        <v>1.9919999999999998</v>
      </c>
      <c r="K33" s="86" t="e">
        <f t="shared" si="17"/>
        <v>#VALUE!</v>
      </c>
      <c r="L33" s="79">
        <f t="shared" si="18"/>
        <v>0</v>
      </c>
      <c r="N33" s="27" t="s">
        <v>42</v>
      </c>
    </row>
    <row r="34" spans="1:14" x14ac:dyDescent="0.2">
      <c r="A34" s="38"/>
      <c r="B34" s="76"/>
      <c r="C34" s="35" t="s">
        <v>10</v>
      </c>
      <c r="D34" s="35">
        <v>7.27</v>
      </c>
      <c r="E34" s="28">
        <v>0.3</v>
      </c>
      <c r="F34" s="22">
        <f t="shared" si="14"/>
        <v>2.1809999999999996</v>
      </c>
      <c r="G34" s="66">
        <v>0</v>
      </c>
      <c r="H34" s="14">
        <f t="shared" si="15"/>
        <v>0</v>
      </c>
      <c r="I34" s="78">
        <f t="shared" si="19"/>
        <v>1</v>
      </c>
      <c r="J34" s="22">
        <f t="shared" si="16"/>
        <v>2.1809999999999996</v>
      </c>
      <c r="K34" s="86" t="e">
        <f t="shared" si="17"/>
        <v>#VALUE!</v>
      </c>
      <c r="L34" s="79">
        <f t="shared" si="18"/>
        <v>0</v>
      </c>
      <c r="N34" s="27" t="s">
        <v>43</v>
      </c>
    </row>
    <row r="35" spans="1:14" x14ac:dyDescent="0.2">
      <c r="A35" s="38"/>
      <c r="B35" s="76"/>
      <c r="C35" s="35" t="s">
        <v>11</v>
      </c>
      <c r="D35" s="35">
        <v>5.87</v>
      </c>
      <c r="E35" s="28">
        <v>0.3</v>
      </c>
      <c r="F35" s="22">
        <f t="shared" si="14"/>
        <v>1.7609999999999999</v>
      </c>
      <c r="G35" s="66">
        <v>0</v>
      </c>
      <c r="H35" s="14">
        <f t="shared" si="15"/>
        <v>0</v>
      </c>
      <c r="I35" s="78">
        <f t="shared" si="19"/>
        <v>1</v>
      </c>
      <c r="J35" s="22">
        <f t="shared" si="16"/>
        <v>1.7609999999999999</v>
      </c>
      <c r="K35" s="86" t="e">
        <f t="shared" si="17"/>
        <v>#VALUE!</v>
      </c>
      <c r="L35" s="79">
        <f t="shared" si="18"/>
        <v>0</v>
      </c>
    </row>
    <row r="36" spans="1:14" x14ac:dyDescent="0.2">
      <c r="A36" s="38"/>
      <c r="B36" s="76"/>
      <c r="C36" s="35" t="s">
        <v>12</v>
      </c>
      <c r="D36" s="35">
        <v>4.45</v>
      </c>
      <c r="E36" s="28">
        <v>0.3</v>
      </c>
      <c r="F36" s="22">
        <f t="shared" si="14"/>
        <v>1.335</v>
      </c>
      <c r="G36" s="66">
        <v>0</v>
      </c>
      <c r="H36" s="14">
        <f t="shared" si="15"/>
        <v>0</v>
      </c>
      <c r="I36" s="78">
        <f t="shared" si="19"/>
        <v>1</v>
      </c>
      <c r="J36" s="22">
        <f t="shared" si="16"/>
        <v>1.335</v>
      </c>
      <c r="K36" s="86" t="e">
        <f t="shared" si="17"/>
        <v>#VALUE!</v>
      </c>
      <c r="L36" s="79">
        <f t="shared" si="18"/>
        <v>0</v>
      </c>
      <c r="N36" s="27" t="s">
        <v>44</v>
      </c>
    </row>
    <row r="37" spans="1:14" x14ac:dyDescent="0.2">
      <c r="A37" s="38"/>
      <c r="B37" s="76"/>
      <c r="C37" s="35" t="s">
        <v>13</v>
      </c>
      <c r="D37" s="35">
        <v>1.6</v>
      </c>
      <c r="E37" s="28">
        <v>0.3</v>
      </c>
      <c r="F37" s="22">
        <f t="shared" si="14"/>
        <v>0.48</v>
      </c>
      <c r="G37" s="66">
        <v>0</v>
      </c>
      <c r="H37" s="14">
        <f t="shared" si="15"/>
        <v>0</v>
      </c>
      <c r="I37" s="78">
        <f t="shared" si="19"/>
        <v>1</v>
      </c>
      <c r="J37" s="22">
        <f t="shared" si="16"/>
        <v>0.48</v>
      </c>
      <c r="K37" s="86" t="e">
        <f t="shared" si="17"/>
        <v>#VALUE!</v>
      </c>
      <c r="L37" s="79">
        <f t="shared" si="18"/>
        <v>0</v>
      </c>
      <c r="N37" s="27" t="s">
        <v>45</v>
      </c>
    </row>
    <row r="38" spans="1:14" x14ac:dyDescent="0.2">
      <c r="A38" s="38" t="s">
        <v>14</v>
      </c>
      <c r="B38" s="94" t="s">
        <v>6</v>
      </c>
      <c r="C38" s="39" t="s">
        <v>47</v>
      </c>
      <c r="D38" s="24">
        <f>SUM(D31:D37)</f>
        <v>33.82</v>
      </c>
      <c r="E38" s="24"/>
      <c r="F38" s="40">
        <f>SUM(F31:F37)</f>
        <v>10.146000000000001</v>
      </c>
      <c r="G38" s="41">
        <f>SUM(G31:G37)</f>
        <v>0</v>
      </c>
      <c r="H38" s="42">
        <f>SUM(H31:H37)</f>
        <v>0</v>
      </c>
      <c r="I38" s="16" t="s">
        <v>15</v>
      </c>
      <c r="J38" s="15">
        <f>SUM(J31:J37)</f>
        <v>10.146000000000001</v>
      </c>
      <c r="K38" s="16" t="s">
        <v>15</v>
      </c>
      <c r="L38" s="80">
        <f>SUM(L31:L37)</f>
        <v>0</v>
      </c>
    </row>
    <row r="39" spans="1:14" x14ac:dyDescent="0.2">
      <c r="A39" s="38" t="s">
        <v>16</v>
      </c>
      <c r="B39" s="94" t="s">
        <v>6</v>
      </c>
      <c r="C39" s="43"/>
      <c r="D39" s="25"/>
      <c r="E39" s="25"/>
      <c r="F39" s="25"/>
      <c r="G39" s="44"/>
      <c r="H39" s="25"/>
      <c r="I39" s="45"/>
      <c r="J39" s="17"/>
      <c r="K39" s="16" t="s">
        <v>17</v>
      </c>
      <c r="L39" s="84">
        <f>L38/325851</f>
        <v>0</v>
      </c>
    </row>
    <row r="40" spans="1:14" ht="13.5" thickBot="1" x14ac:dyDescent="0.25">
      <c r="A40" s="52" t="s">
        <v>18</v>
      </c>
      <c r="B40" s="95" t="s">
        <v>6</v>
      </c>
      <c r="C40" s="47"/>
      <c r="D40" s="26"/>
      <c r="E40" s="26"/>
      <c r="F40" s="26"/>
      <c r="G40" s="48"/>
      <c r="H40" s="26"/>
      <c r="I40" s="49"/>
      <c r="J40" s="18"/>
      <c r="K40" s="23" t="s">
        <v>19</v>
      </c>
      <c r="L40" s="82">
        <f>IF(B31&gt;0,(($K$34/$B$39)*B31*43560)/(96.3*B38),0)</f>
        <v>0</v>
      </c>
    </row>
    <row r="41" spans="1:14" ht="15.75" thickTop="1" x14ac:dyDescent="0.2">
      <c r="A41" s="53" t="s">
        <v>25</v>
      </c>
      <c r="B41" s="54"/>
      <c r="C41" s="55"/>
      <c r="D41" s="55"/>
      <c r="E41" s="55"/>
      <c r="F41" s="55"/>
      <c r="G41" s="56"/>
      <c r="H41" s="55"/>
      <c r="I41" s="57"/>
      <c r="J41" s="58"/>
      <c r="K41" s="104" t="s">
        <v>20</v>
      </c>
      <c r="L41" s="105"/>
    </row>
    <row r="42" spans="1:14" ht="15" x14ac:dyDescent="0.2">
      <c r="A42" s="59" t="s">
        <v>24</v>
      </c>
      <c r="B42" s="25"/>
      <c r="C42" s="25"/>
      <c r="D42" s="25"/>
      <c r="E42" s="25"/>
      <c r="F42" s="25"/>
      <c r="G42" s="44"/>
      <c r="H42" s="25"/>
      <c r="I42" s="60"/>
      <c r="J42" s="61"/>
      <c r="K42" s="106"/>
      <c r="L42" s="107"/>
    </row>
    <row r="43" spans="1:14" ht="15" x14ac:dyDescent="0.2">
      <c r="A43" s="59" t="s">
        <v>26</v>
      </c>
      <c r="B43" s="25"/>
      <c r="C43" s="25"/>
      <c r="D43" s="25"/>
      <c r="E43" s="62"/>
      <c r="F43" s="25"/>
      <c r="G43" s="44"/>
      <c r="H43" s="25"/>
      <c r="I43" s="25"/>
      <c r="J43" s="61"/>
      <c r="K43" s="38" t="s">
        <v>21</v>
      </c>
      <c r="L43" s="84">
        <f>B9+B20+B31</f>
        <v>0</v>
      </c>
    </row>
    <row r="44" spans="1:14" ht="15" x14ac:dyDescent="0.2">
      <c r="A44" s="59" t="s">
        <v>27</v>
      </c>
      <c r="B44" s="25"/>
      <c r="C44" s="25"/>
      <c r="D44" s="25"/>
      <c r="E44" s="25"/>
      <c r="F44" s="102"/>
      <c r="G44" s="102"/>
      <c r="H44" s="102"/>
      <c r="I44" s="102"/>
      <c r="J44" s="61"/>
      <c r="K44" s="38" t="s">
        <v>22</v>
      </c>
      <c r="L44" s="83">
        <f>L16+L27+L38</f>
        <v>0</v>
      </c>
    </row>
    <row r="45" spans="1:14" ht="15" x14ac:dyDescent="0.2">
      <c r="A45" s="59" t="s">
        <v>39</v>
      </c>
      <c r="B45" s="25"/>
      <c r="C45" s="25"/>
      <c r="D45" s="25"/>
      <c r="E45" s="25"/>
      <c r="F45" s="102"/>
      <c r="G45" s="102"/>
      <c r="H45" s="102"/>
      <c r="I45" s="102"/>
      <c r="J45" s="61"/>
      <c r="K45" s="63" t="s">
        <v>23</v>
      </c>
      <c r="L45" s="85">
        <f>L44/325851</f>
        <v>0</v>
      </c>
    </row>
    <row r="46" spans="1:14" ht="15.75" thickBot="1" x14ac:dyDescent="0.25">
      <c r="A46" s="64" t="s">
        <v>28</v>
      </c>
      <c r="B46" s="26"/>
      <c r="C46" s="26"/>
      <c r="D46" s="26"/>
      <c r="E46" s="26"/>
      <c r="F46" s="103"/>
      <c r="G46" s="103"/>
      <c r="H46" s="103"/>
      <c r="I46" s="103"/>
      <c r="J46" s="65"/>
      <c r="K46" s="52" t="s">
        <v>19</v>
      </c>
      <c r="L46" s="82">
        <f>L18+L29+L40</f>
        <v>0</v>
      </c>
    </row>
    <row r="47" spans="1:14" ht="15.75" thickTop="1" x14ac:dyDescent="0.2">
      <c r="B47" s="3"/>
      <c r="C47" s="4"/>
      <c r="D47" s="4"/>
      <c r="E47" s="4"/>
      <c r="F47" s="4"/>
      <c r="G47" s="7"/>
      <c r="H47" s="4"/>
      <c r="I47" s="5"/>
      <c r="J47" s="4"/>
      <c r="K47" s="4"/>
      <c r="L47" s="4"/>
    </row>
    <row r="48" spans="1:14" ht="15" x14ac:dyDescent="0.2">
      <c r="B48" s="3"/>
      <c r="C48" s="4"/>
      <c r="D48" s="4"/>
      <c r="E48" s="4"/>
      <c r="F48" s="4"/>
      <c r="G48" s="7"/>
      <c r="H48" s="4"/>
      <c r="I48" s="5"/>
      <c r="J48" s="4"/>
      <c r="K48" s="4"/>
      <c r="L48" s="4"/>
    </row>
    <row r="49" spans="2:12" ht="15" x14ac:dyDescent="0.2">
      <c r="B49" s="3"/>
      <c r="C49" s="4"/>
      <c r="D49" s="4"/>
      <c r="E49" s="4"/>
      <c r="F49" s="4"/>
      <c r="G49" s="7"/>
      <c r="H49" s="4"/>
      <c r="I49" s="5"/>
      <c r="J49" s="4"/>
      <c r="K49" s="4"/>
      <c r="L49" s="4"/>
    </row>
    <row r="50" spans="2:12" ht="15" x14ac:dyDescent="0.2">
      <c r="B50" s="3"/>
      <c r="C50" s="4"/>
      <c r="D50" s="4"/>
      <c r="E50" s="4"/>
      <c r="F50" s="4"/>
      <c r="G50" s="7"/>
      <c r="H50" s="4"/>
      <c r="I50" s="5"/>
      <c r="J50" s="4"/>
      <c r="K50" s="4"/>
      <c r="L50" s="4"/>
    </row>
    <row r="51" spans="2:12" x14ac:dyDescent="0.2">
      <c r="I51" s="2"/>
    </row>
  </sheetData>
  <sheetProtection algorithmName="SHA-512" hashValue="sVcHbaR4pn5lJCZujyHdo3m3awI0EKAvbHZtgjc4bQ6MZ/MqP7O2FGCTFSVjirN7jZUTpogmRlusf8BqQXy/5A==" saltValue="QXpFvY2eXd/14nV0zpRF6w==" spinCount="100000" sheet="1" selectLockedCells="1"/>
  <customSheetViews>
    <customSheetView guid="{E05B6E48-F29F-4929-A72E-954DE9FDAE11}" scale="75" showPageBreaks="1" fitToPage="1" printArea="1" view="pageBreakPreview">
      <selection activeCell="F8" sqref="F8"/>
      <pageMargins left="0.75" right="0.75" top="1" bottom="1" header="0.5" footer="0.5"/>
      <pageSetup scale="53" orientation="landscape" r:id="rId1"/>
      <headerFooter alignWithMargins="0"/>
    </customSheetView>
  </customSheetViews>
  <mergeCells count="12">
    <mergeCell ref="A1:L1"/>
    <mergeCell ref="F44:I44"/>
    <mergeCell ref="F45:I45"/>
    <mergeCell ref="F46:I46"/>
    <mergeCell ref="K41:L42"/>
    <mergeCell ref="G2:K2"/>
    <mergeCell ref="B2:F2"/>
    <mergeCell ref="B3:F3"/>
    <mergeCell ref="B4:F4"/>
    <mergeCell ref="G3:K3"/>
    <mergeCell ref="B5:L5"/>
    <mergeCell ref="B6:L6"/>
  </mergeCells>
  <phoneticPr fontId="8" type="noConversion"/>
  <conditionalFormatting sqref="I9">
    <cfRule type="cellIs" dxfId="0" priority="1" operator="equal">
      <formula>95</formula>
    </cfRule>
  </conditionalFormatting>
  <dataValidations count="10">
    <dataValidation type="list" allowBlank="1" showInputMessage="1" showErrorMessage="1" sqref="G20 G31 G9" xr:uid="{00000000-0002-0000-0000-000000000000}">
      <formula1>$M$20:$N$20</formula1>
    </dataValidation>
    <dataValidation type="list" allowBlank="1" showInputMessage="1" showErrorMessage="1" sqref="G10 G32 G21" xr:uid="{00000000-0002-0000-0000-000001000000}">
      <formula1>$M$21:$N$21</formula1>
    </dataValidation>
    <dataValidation type="list" allowBlank="1" showInputMessage="1" showErrorMessage="1" sqref="G11 G33 G22" xr:uid="{00000000-0002-0000-0000-000002000000}">
      <formula1>$M$22:$N$22</formula1>
    </dataValidation>
    <dataValidation type="list" allowBlank="1" showInputMessage="1" showErrorMessage="1" sqref="G12 G34 G23" xr:uid="{00000000-0002-0000-0000-000003000000}">
      <formula1>$M$23:$N$23</formula1>
    </dataValidation>
    <dataValidation type="list" allowBlank="1" showInputMessage="1" showErrorMessage="1" sqref="G13 G35 G24" xr:uid="{00000000-0002-0000-0000-000004000000}">
      <formula1>$M$24:$N$24</formula1>
    </dataValidation>
    <dataValidation type="list" allowBlank="1" showInputMessage="1" showErrorMessage="1" sqref="G14 G36 G25" xr:uid="{00000000-0002-0000-0000-000005000000}">
      <formula1>$M$25:$N$25</formula1>
    </dataValidation>
    <dataValidation type="list" allowBlank="1" showInputMessage="1" showErrorMessage="1" sqref="G15 G37 G26" xr:uid="{00000000-0002-0000-0000-000006000000}">
      <formula1>$M$26:$N$26</formula1>
    </dataValidation>
    <dataValidation type="list" allowBlank="1" showInputMessage="1" showErrorMessage="1" sqref="I9 I31 I20" xr:uid="{00000000-0002-0000-0000-000007000000}">
      <formula1>$N$12:$N$16</formula1>
    </dataValidation>
    <dataValidation type="list" allowBlank="1" showInputMessage="1" showErrorMessage="1" sqref="A10" xr:uid="{00000000-0002-0000-0000-000008000000}">
      <formula1>$N$32:$N$34</formula1>
    </dataValidation>
    <dataValidation type="list" allowBlank="1" showInputMessage="1" showErrorMessage="1" sqref="A21" xr:uid="{00000000-0002-0000-0000-000009000000}">
      <formula1>$N$36:$N$37</formula1>
    </dataValidation>
  </dataValidations>
  <pageMargins left="0.75" right="0.75" top="1" bottom="1" header="0.5" footer="0.5"/>
  <pageSetup scale="4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E05B6E48-F29F-4929-A72E-954DE9FDAE11}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E05B6E48-F29F-4929-A72E-954DE9FDAE11}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Denver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tml</dc:creator>
  <cp:lastModifiedBy>LaPan, Tim M.</cp:lastModifiedBy>
  <cp:lastPrinted>2011-01-27T15:02:47Z</cp:lastPrinted>
  <dcterms:created xsi:type="dcterms:W3CDTF">2006-05-31T21:01:12Z</dcterms:created>
  <dcterms:modified xsi:type="dcterms:W3CDTF">2022-04-07T14:55:33Z</dcterms:modified>
</cp:coreProperties>
</file>