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nverwater1-my.sharepoint.com/personal/new_denverwater_org/Documents/Documents/denverwater.org/Rates/Rates Calculator/"/>
    </mc:Choice>
  </mc:AlternateContent>
  <xr:revisionPtr revIDLastSave="0" documentId="8_{42605E30-61BD-4C73-986F-973810AE3315}" xr6:coauthVersionLast="47" xr6:coauthVersionMax="47" xr10:uidLastSave="{00000000-0000-0000-0000-000000000000}"/>
  <workbookProtection workbookAlgorithmName="SHA-512" workbookHashValue="NPTqJpk07XtnzSwMTjTcn6dj8WK6tqQCjOiuWHCCevO+koIR58NTMIUpDRENRR48HQuPPm+xBj7wsq7PzJFc3w==" workbookSaltValue="xkVY/0L67Us3AX9NbT1HIA==" workbookSpinCount="100000" lockStructure="1"/>
  <bookViews>
    <workbookView xWindow="25080" yWindow="15" windowWidth="25440" windowHeight="15270" xr2:uid="{00000000-000D-0000-FFFF-FFFF00000000}"/>
  </bookViews>
  <sheets>
    <sheet name="Residential" sheetId="7" r:id="rId1"/>
    <sheet name="Residential Calcs" sheetId="6" state="hidden" r:id="rId2"/>
    <sheet name="CurrentRates" sheetId="10" state="hidden" r:id="rId3"/>
    <sheet name="list of contract types" sheetId="8" state="hidden" r:id="rId4"/>
  </sheets>
  <definedNames>
    <definedName name="ALT_1" localSheetId="1">#REF!</definedName>
    <definedName name="ALT_1">#REF!</definedName>
    <definedName name="ALT_2" localSheetId="1">#REF!</definedName>
    <definedName name="ALT_2">#REF!</definedName>
    <definedName name="ALT_3" localSheetId="1">#REF!</definedName>
    <definedName name="ALT_3">#REF!</definedName>
    <definedName name="ALT_4" localSheetId="1">#REF!</definedName>
    <definedName name="ALT_4">#REF!</definedName>
    <definedName name="ALT_5" localSheetId="1">#REF!</definedName>
    <definedName name="ALT_5">#REF!</definedName>
    <definedName name="_xlnm.Print_Area" localSheetId="2">CurrentRates!$B$1:$I$52</definedName>
    <definedName name="_xlnm.Print_Area" localSheetId="0">Residential!$D$3:$I$53</definedName>
    <definedName name="RevReq_Allo">#REF!</definedName>
    <definedName name="RND">2</definedName>
    <definedName name="SC">#REF!</definedName>
    <definedName name="tBillData_2011_12_Bills_Crosstab_At_Risk" localSheetId="1">#REF!</definedName>
    <definedName name="Usage_Bill_Impact" localSheetId="1">#REF!</definedName>
    <definedName name="Usage_Bill_Impac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6" l="1"/>
  <c r="D18" i="7" s="1"/>
  <c r="C35" i="6"/>
  <c r="C36" i="6" l="1"/>
  <c r="C37" i="6"/>
  <c r="B20" i="6" l="1"/>
  <c r="B21" i="6"/>
  <c r="B19" i="6"/>
  <c r="B18" i="6"/>
  <c r="D24" i="7" l="1"/>
  <c r="D26" i="7"/>
  <c r="D28" i="7"/>
  <c r="D30" i="7"/>
  <c r="D32" i="7"/>
  <c r="D34" i="7"/>
  <c r="D36" i="7"/>
  <c r="D38" i="7"/>
  <c r="D40" i="7"/>
  <c r="D42" i="7"/>
  <c r="D44" i="7"/>
  <c r="D22" i="7"/>
  <c r="AE35" i="6"/>
  <c r="AE34" i="6" s="1"/>
  <c r="N3" i="6" s="1"/>
  <c r="AD35" i="6"/>
  <c r="AD34" i="6" s="1"/>
  <c r="M3" i="6" s="1"/>
  <c r="AC35" i="6"/>
  <c r="AC34" i="6" s="1"/>
  <c r="L3" i="6" s="1"/>
  <c r="AB35" i="6"/>
  <c r="AB34" i="6" s="1"/>
  <c r="K3" i="6" s="1"/>
  <c r="AA35" i="6"/>
  <c r="AA34" i="6" s="1"/>
  <c r="J3" i="6" s="1"/>
  <c r="Z35" i="6"/>
  <c r="Z34" i="6" s="1"/>
  <c r="I3" i="6" s="1"/>
  <c r="Y35" i="6"/>
  <c r="Y34" i="6" s="1"/>
  <c r="H3" i="6" s="1"/>
  <c r="X35" i="6"/>
  <c r="X34" i="6" s="1"/>
  <c r="G3" i="6" s="1"/>
  <c r="W35" i="6"/>
  <c r="W34" i="6" s="1"/>
  <c r="F3" i="6" s="1"/>
  <c r="V35" i="6"/>
  <c r="V34" i="6" s="1"/>
  <c r="E3" i="6" s="1"/>
  <c r="U35" i="6"/>
  <c r="U34" i="6" s="1"/>
  <c r="D3" i="6" s="1"/>
  <c r="T35" i="6"/>
  <c r="P34" i="6"/>
  <c r="B3" i="6" s="1"/>
  <c r="R35" i="6" l="1"/>
  <c r="R34" i="6" s="1"/>
  <c r="T34" i="6"/>
  <c r="C3" i="6" s="1"/>
  <c r="A3" i="6" s="1"/>
  <c r="S35" i="6"/>
  <c r="S34" i="6" s="1"/>
  <c r="Q35" i="6"/>
  <c r="Q34" i="6" s="1"/>
  <c r="J18" i="6" l="1"/>
  <c r="B13" i="6"/>
  <c r="S6" i="6" s="1"/>
  <c r="B14" i="6"/>
  <c r="B12" i="6"/>
  <c r="B11" i="6"/>
  <c r="M11" i="6" s="1"/>
  <c r="E43" i="7" s="1"/>
  <c r="F3" i="7"/>
  <c r="F4" i="7"/>
  <c r="E18" i="6"/>
  <c r="M18" i="6"/>
  <c r="K18" i="6"/>
  <c r="H18" i="6"/>
  <c r="F18" i="6"/>
  <c r="N18" i="6"/>
  <c r="I7" i="6" l="1"/>
  <c r="D11" i="6"/>
  <c r="E25" i="7" s="1"/>
  <c r="H11" i="6"/>
  <c r="G11" i="6"/>
  <c r="N11" i="6"/>
  <c r="J11" i="6"/>
  <c r="I11" i="6"/>
  <c r="F11" i="6"/>
  <c r="E29" i="7" s="1"/>
  <c r="L11" i="6"/>
  <c r="K11" i="6"/>
  <c r="E11" i="6"/>
  <c r="C11" i="6"/>
  <c r="O3" i="6"/>
  <c r="I18" i="6"/>
  <c r="C18" i="6"/>
  <c r="L18" i="6"/>
  <c r="G18" i="6"/>
  <c r="S5" i="6"/>
  <c r="D18" i="6"/>
  <c r="J7" i="6" l="1"/>
  <c r="J12" i="6" s="1"/>
  <c r="F37" i="7" s="1"/>
  <c r="J9" i="6"/>
  <c r="H36" i="7" s="1"/>
  <c r="E9" i="6"/>
  <c r="E14" i="6" s="1"/>
  <c r="H27" i="7" s="1"/>
  <c r="H9" i="6"/>
  <c r="H21" i="6" s="1"/>
  <c r="K9" i="6"/>
  <c r="H38" i="7" s="1"/>
  <c r="C9" i="6"/>
  <c r="H22" i="7" s="1"/>
  <c r="M9" i="6"/>
  <c r="H42" i="7" s="1"/>
  <c r="D7" i="6"/>
  <c r="N9" i="6"/>
  <c r="N14" i="6" s="1"/>
  <c r="H45" i="7" s="1"/>
  <c r="G9" i="6"/>
  <c r="G21" i="6" s="1"/>
  <c r="K7" i="6"/>
  <c r="K8" i="6" s="1"/>
  <c r="K20" i="6" s="1"/>
  <c r="L7" i="6"/>
  <c r="L8" i="6" s="1"/>
  <c r="L13" i="6" s="1"/>
  <c r="G41" i="7" s="1"/>
  <c r="N7" i="6"/>
  <c r="N8" i="6" s="1"/>
  <c r="G44" i="7" s="1"/>
  <c r="F7" i="6"/>
  <c r="F28" i="7" s="1"/>
  <c r="I8" i="6"/>
  <c r="G34" i="7" s="1"/>
  <c r="E7" i="6"/>
  <c r="F26" i="7" s="1"/>
  <c r="L9" i="6"/>
  <c r="H40" i="7" s="1"/>
  <c r="F9" i="6"/>
  <c r="F21" i="6" s="1"/>
  <c r="M7" i="6"/>
  <c r="M12" i="6" s="1"/>
  <c r="F43" i="7" s="1"/>
  <c r="H7" i="6"/>
  <c r="H8" i="6" s="1"/>
  <c r="H13" i="6" s="1"/>
  <c r="G33" i="7" s="1"/>
  <c r="I9" i="6"/>
  <c r="H34" i="7" s="1"/>
  <c r="C7" i="6"/>
  <c r="F22" i="7" s="1"/>
  <c r="D9" i="6"/>
  <c r="D14" i="6" s="1"/>
  <c r="H25" i="7" s="1"/>
  <c r="F5" i="7"/>
  <c r="G7" i="6"/>
  <c r="F30" i="7" s="1"/>
  <c r="E39" i="7"/>
  <c r="E37" i="7"/>
  <c r="F34" i="7"/>
  <c r="I19" i="6"/>
  <c r="I12" i="6"/>
  <c r="F35" i="7" s="1"/>
  <c r="E41" i="7"/>
  <c r="E45" i="7"/>
  <c r="O18" i="6"/>
  <c r="E23" i="7"/>
  <c r="O11" i="6"/>
  <c r="E27" i="7"/>
  <c r="E31" i="7"/>
  <c r="E35" i="7"/>
  <c r="E33" i="7"/>
  <c r="D12" i="6" l="1"/>
  <c r="F25" i="7" s="1"/>
  <c r="M19" i="6"/>
  <c r="M14" i="6"/>
  <c r="H43" i="7" s="1"/>
  <c r="L21" i="6"/>
  <c r="K14" i="6"/>
  <c r="H39" i="7" s="1"/>
  <c r="N21" i="6"/>
  <c r="K21" i="6"/>
  <c r="M21" i="6"/>
  <c r="F40" i="7"/>
  <c r="N12" i="6"/>
  <c r="F45" i="7" s="1"/>
  <c r="G19" i="6"/>
  <c r="H44" i="7"/>
  <c r="L14" i="6"/>
  <c r="H41" i="7" s="1"/>
  <c r="N13" i="6"/>
  <c r="G45" i="7" s="1"/>
  <c r="C8" i="6"/>
  <c r="G22" i="7" s="1"/>
  <c r="C12" i="6"/>
  <c r="F23" i="7" s="1"/>
  <c r="C21" i="6"/>
  <c r="C19" i="6"/>
  <c r="C14" i="6"/>
  <c r="H23" i="7" s="1"/>
  <c r="N19" i="6"/>
  <c r="N20" i="6"/>
  <c r="F44" i="7"/>
  <c r="K12" i="6"/>
  <c r="F39" i="7" s="1"/>
  <c r="E19" i="6"/>
  <c r="H26" i="7"/>
  <c r="E21" i="6"/>
  <c r="H28" i="7"/>
  <c r="F8" i="6"/>
  <c r="G28" i="7" s="1"/>
  <c r="G8" i="6"/>
  <c r="G30" i="7" s="1"/>
  <c r="G12" i="6"/>
  <c r="F31" i="7" s="1"/>
  <c r="G14" i="6"/>
  <c r="H31" i="7" s="1"/>
  <c r="H30" i="7"/>
  <c r="F12" i="6"/>
  <c r="F29" i="7" s="1"/>
  <c r="F14" i="6"/>
  <c r="H29" i="7" s="1"/>
  <c r="F19" i="6"/>
  <c r="F36" i="7"/>
  <c r="J14" i="6"/>
  <c r="H37" i="7" s="1"/>
  <c r="J21" i="6"/>
  <c r="J19" i="6"/>
  <c r="J8" i="6"/>
  <c r="I14" i="6"/>
  <c r="H35" i="7" s="1"/>
  <c r="I21" i="6"/>
  <c r="G38" i="7"/>
  <c r="H32" i="7"/>
  <c r="D19" i="6"/>
  <c r="H19" i="6"/>
  <c r="H14" i="6"/>
  <c r="H33" i="7" s="1"/>
  <c r="D8" i="6"/>
  <c r="D20" i="6" s="1"/>
  <c r="H20" i="6"/>
  <c r="H24" i="7"/>
  <c r="G40" i="7"/>
  <c r="L19" i="6"/>
  <c r="D21" i="6"/>
  <c r="F24" i="7"/>
  <c r="I13" i="6"/>
  <c r="G35" i="7" s="1"/>
  <c r="G32" i="7"/>
  <c r="F38" i="7"/>
  <c r="F32" i="7"/>
  <c r="I20" i="6"/>
  <c r="K13" i="6"/>
  <c r="G39" i="7" s="1"/>
  <c r="H12" i="6"/>
  <c r="F33" i="7" s="1"/>
  <c r="L20" i="6"/>
  <c r="F42" i="7"/>
  <c r="L12" i="6"/>
  <c r="F41" i="7" s="1"/>
  <c r="K19" i="6"/>
  <c r="M8" i="6"/>
  <c r="M20" i="6" s="1"/>
  <c r="I34" i="7"/>
  <c r="E8" i="6"/>
  <c r="E12" i="6"/>
  <c r="F27" i="7" s="1"/>
  <c r="E47" i="7"/>
  <c r="N15" i="6" l="1"/>
  <c r="G20" i="6"/>
  <c r="G22" i="6" s="1"/>
  <c r="M22" i="6"/>
  <c r="I45" i="7"/>
  <c r="I40" i="7"/>
  <c r="C13" i="6"/>
  <c r="G23" i="7" s="1"/>
  <c r="K22" i="6"/>
  <c r="I38" i="7"/>
  <c r="I39" i="7"/>
  <c r="F13" i="6"/>
  <c r="G29" i="7" s="1"/>
  <c r="I29" i="7" s="1"/>
  <c r="I44" i="7"/>
  <c r="I28" i="7"/>
  <c r="I41" i="7"/>
  <c r="F20" i="6"/>
  <c r="F22" i="6" s="1"/>
  <c r="N22" i="6"/>
  <c r="C20" i="6"/>
  <c r="C22" i="6" s="1"/>
  <c r="G42" i="7"/>
  <c r="I42" i="7" s="1"/>
  <c r="I30" i="7"/>
  <c r="L15" i="6"/>
  <c r="G24" i="7"/>
  <c r="I24" i="7" s="1"/>
  <c r="D13" i="6"/>
  <c r="D15" i="6" s="1"/>
  <c r="G13" i="6"/>
  <c r="G31" i="7" s="1"/>
  <c r="I31" i="7" s="1"/>
  <c r="F47" i="7"/>
  <c r="I35" i="7"/>
  <c r="I33" i="7"/>
  <c r="O21" i="6"/>
  <c r="J13" i="6"/>
  <c r="G36" i="7"/>
  <c r="I36" i="7" s="1"/>
  <c r="J20" i="6"/>
  <c r="J22" i="6" s="1"/>
  <c r="I22" i="6"/>
  <c r="D22" i="6"/>
  <c r="F46" i="7"/>
  <c r="I32" i="7"/>
  <c r="H46" i="7"/>
  <c r="O19" i="6"/>
  <c r="H22" i="6"/>
  <c r="O14" i="6"/>
  <c r="H15" i="6"/>
  <c r="H47" i="7"/>
  <c r="I15" i="6"/>
  <c r="L22" i="6"/>
  <c r="E13" i="6"/>
  <c r="E20" i="6"/>
  <c r="E22" i="6" s="1"/>
  <c r="G26" i="7"/>
  <c r="I26" i="7" s="1"/>
  <c r="M13" i="6"/>
  <c r="G43" i="7" s="1"/>
  <c r="I43" i="7" s="1"/>
  <c r="O12" i="6"/>
  <c r="K15" i="6"/>
  <c r="I22" i="7"/>
  <c r="C15" i="6" l="1"/>
  <c r="G25" i="7"/>
  <c r="I25" i="7" s="1"/>
  <c r="F15" i="6"/>
  <c r="G15" i="6"/>
  <c r="O13" i="6"/>
  <c r="O15" i="6" s="1"/>
  <c r="G37" i="7"/>
  <c r="I37" i="7" s="1"/>
  <c r="J15" i="6"/>
  <c r="M15" i="6"/>
  <c r="O20" i="6"/>
  <c r="O22" i="6" s="1"/>
  <c r="G27" i="7"/>
  <c r="I27" i="7" s="1"/>
  <c r="E15" i="6"/>
  <c r="G46" i="7"/>
  <c r="I46" i="7" s="1"/>
  <c r="I23" i="7"/>
  <c r="G47" i="7" l="1"/>
  <c r="I47" i="7" s="1"/>
</calcChain>
</file>

<file path=xl/sharedStrings.xml><?xml version="1.0" encoding="utf-8"?>
<sst xmlns="http://schemas.openxmlformats.org/spreadsheetml/2006/main" count="237" uniqueCount="123">
  <si>
    <t>AWC</t>
  </si>
  <si>
    <t>Fixed Charge</t>
  </si>
  <si>
    <t>Block 1</t>
  </si>
  <si>
    <t>Block 2</t>
  </si>
  <si>
    <t>Block 3</t>
  </si>
  <si>
    <t>May</t>
  </si>
  <si>
    <t>Threshold</t>
  </si>
  <si>
    <t>Rate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</si>
  <si>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</si>
  <si>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</si>
  <si>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</si>
  <si>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</si>
  <si>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</si>
  <si>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</si>
  <si>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</si>
  <si>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</si>
  <si>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</si>
  <si>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</si>
  <si>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</si>
  <si>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AWC+Fixed</t>
  </si>
  <si>
    <t>Tier 1</t>
  </si>
  <si>
    <t>Tier 2</t>
  </si>
  <si>
    <t>Tier 3</t>
  </si>
  <si>
    <t>Read &amp; Bill</t>
  </si>
  <si>
    <t>Inside City</t>
  </si>
  <si>
    <t>Total Service</t>
  </si>
  <si>
    <t>Single Family</t>
  </si>
  <si>
    <t>Non-Residential</t>
  </si>
  <si>
    <t>Irrigation</t>
  </si>
  <si>
    <t>Denver Water</t>
  </si>
  <si>
    <t>Treated Water Rates</t>
  </si>
  <si>
    <t>A. Monthly Fixed Charges, $ per Bill</t>
  </si>
  <si>
    <t>Meter Size</t>
  </si>
  <si>
    <t>Inside City of</t>
  </si>
  <si>
    <t>Outside City</t>
  </si>
  <si>
    <t>inches</t>
  </si>
  <si>
    <t>Denver</t>
  </si>
  <si>
    <t>Wholesale</t>
  </si>
  <si>
    <t>5/8" &amp; 3/4"</t>
  </si>
  <si>
    <t>1"</t>
  </si>
  <si>
    <t>1 1/2"</t>
  </si>
  <si>
    <t>2"</t>
  </si>
  <si>
    <t>3"</t>
  </si>
  <si>
    <t>4"</t>
  </si>
  <si>
    <t>6"</t>
  </si>
  <si>
    <t>8"</t>
  </si>
  <si>
    <t>10"</t>
  </si>
  <si>
    <t>12"</t>
  </si>
  <si>
    <t>B. Treated Water Volume Rates, $ per 1,000 gallons</t>
  </si>
  <si>
    <t>Customer</t>
  </si>
  <si>
    <t>Tier Threshold</t>
  </si>
  <si>
    <t>Class</t>
  </si>
  <si>
    <t>1,000 gallons</t>
  </si>
  <si>
    <t>Single Family Residential</t>
  </si>
  <si>
    <t>0  to  AWC  (note D.3)</t>
  </si>
  <si>
    <t>N/A</t>
  </si>
  <si>
    <t>AWC + 15</t>
  </si>
  <si>
    <t>Greater than AWC + 15</t>
  </si>
  <si>
    <t>D. Notes</t>
  </si>
  <si>
    <t>The AWC is calculated by averaging each customer’s actual monthly water use from January through March,</t>
  </si>
  <si>
    <t>which is a way of determining essential indoor water use. Denver Water has set the tier 1 minimum threshold at 5,000 gallons.</t>
  </si>
  <si>
    <t>and a maximum of 15,000 gallons. For example, if the customer's AWC is less than 5,000 gallons, tier 1 is 0 to 5,000 gallons.</t>
  </si>
  <si>
    <t>If the AWC is over 15,000 gallons, tier 1 is  0 to 15,000 gallons. Volume rates are applied to actual monthly usage.</t>
  </si>
  <si>
    <t>This represents demands during the system off-peak period. The AWC is the average of a customer's actual water use</t>
  </si>
  <si>
    <t>for the months of January, February, and March. Volume rates are applied to actual monthly usage.</t>
  </si>
  <si>
    <t>Tier 2 is equal to 4 times the customer's AWC. Tier 3 is for usage in excess of 4 times the AWC.</t>
  </si>
  <si>
    <t>nonresidential class.</t>
  </si>
  <si>
    <t>Customer Type:</t>
  </si>
  <si>
    <t>TOTAL</t>
  </si>
  <si>
    <t>Meter Size: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</si>
  <si>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</si>
  <si>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</si>
  <si>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</si>
  <si>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</si>
  <si>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</si>
  <si>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</si>
  <si>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</si>
  <si>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</si>
  <si>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</si>
  <si>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</si>
  <si>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</si>
  <si>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</si>
  <si>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SERVICE CHARGE</t>
  </si>
  <si>
    <t>1,000 gal</t>
  </si>
  <si>
    <t>$</t>
  </si>
  <si>
    <t>:</t>
  </si>
  <si>
    <t>TIER 1
0-AWC</t>
  </si>
  <si>
    <t>TIER 2
AWC + 15</t>
  </si>
  <si>
    <t>TIER 3
&gt;AWC + 15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</si>
  <si>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Single Family AWC:  </t>
    </r>
    <r>
      <rPr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customer's average winter consumption (AWC) is used to determine the tier 1 threshold.</t>
    </r>
  </si>
  <si>
    <t>TOTAL WATER CHARGES</t>
  </si>
  <si>
    <t>CUSTOMER TYPE</t>
  </si>
  <si>
    <t>METER SIZE</t>
  </si>
  <si>
    <t>INPUT</t>
  </si>
  <si>
    <t>Usage
(billed consumption)</t>
  </si>
  <si>
    <t>Customer Profile</t>
  </si>
  <si>
    <t>MONTH</t>
  </si>
  <si>
    <t>The AWC is calculated by averaging each customer's January through March billed consumption, which is a way of determining</t>
  </si>
  <si>
    <t xml:space="preserve"> essential indoor water use. Denver Water has set the tier 1 minimum threshold at 5,000 gallons and a maximum of 15,000 gallons.</t>
  </si>
  <si>
    <t>For example, if the customer's AWC is less than 5,000 gallons, tier 1 is 0 to 5,000 gallons. If the AWC is over 15,000 gallons, tier 1</t>
  </si>
  <si>
    <t>is 0 to 15,000 gallons. Volume rates are applied to actual monthly usage.</t>
  </si>
  <si>
    <t xml:space="preserve">Name </t>
  </si>
  <si>
    <t>Descript</t>
  </si>
  <si>
    <t>Annual</t>
  </si>
  <si>
    <t>ASC</t>
  </si>
  <si>
    <t>Chosen</t>
  </si>
  <si>
    <t>front page</t>
  </si>
  <si>
    <r>
      <t>1. Applicability:</t>
    </r>
    <r>
      <rPr>
        <sz val="11"/>
        <rFont val="Calibri"/>
        <family val="2"/>
        <scheme val="minor"/>
      </rPr>
      <t xml:space="preserve">  See Chapter 2 of </t>
    </r>
    <r>
      <rPr>
        <u/>
        <sz val="11"/>
        <color rgb="FF0000FF"/>
        <rFont val="Calibri"/>
        <family val="2"/>
        <scheme val="minor"/>
      </rPr>
      <t>Denver Water's Operating Rules</t>
    </r>
  </si>
  <si>
    <r>
      <t>2. Payment:</t>
    </r>
    <r>
      <rPr>
        <sz val="11"/>
        <rFont val="Calibri"/>
        <family val="2"/>
        <scheme val="minor"/>
      </rPr>
      <t xml:space="preserve">  Bills are due and payable to Denver Water upon issuance.  Monthly bills are delinquent 20 days after the billing date.  Late charges will be assessed per Denver Water policy.</t>
    </r>
  </si>
  <si>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 xml:space="preserve">Single Family AWC:  </t>
    </r>
    <r>
      <rPr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customer's average winter consumption (AWC) is used to determine the tier 1 threshold.</t>
    </r>
  </si>
  <si>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>Nonresidential AWC:</t>
    </r>
    <r>
      <rPr>
        <sz val="11"/>
        <rFont val="Calibri"/>
        <family val="2"/>
        <scheme val="minor"/>
      </rPr>
      <t xml:space="preserve"> The tier 1 threshold is based on each customer's average winter consumption (AWC). </t>
    </r>
  </si>
  <si>
    <r>
      <rPr>
        <b/>
        <sz val="11"/>
        <rFont val="Calibri"/>
        <family val="2"/>
        <scheme val="minor"/>
      </rPr>
      <t>5. Small Multifamily:</t>
    </r>
    <r>
      <rPr>
        <sz val="11"/>
        <rFont val="Calibri"/>
        <family val="2"/>
        <scheme val="minor"/>
      </rPr>
      <t xml:space="preserve"> For 2016, the small multifamily class (duplex through 5-plex) is now included in the</t>
    </r>
  </si>
  <si>
    <t xml:space="preserve">Rate Schedule </t>
  </si>
  <si>
    <t>For Meters Read On or After Jan 1, 2021</t>
  </si>
  <si>
    <t>Integrated SA, ave 2016-2020</t>
  </si>
  <si>
    <t>2021 Bill</t>
  </si>
  <si>
    <t>Front Page Text fixes</t>
  </si>
  <si>
    <t>chart &amp; table title</t>
  </si>
  <si>
    <t xml:space="preserve"> </t>
  </si>
  <si>
    <t>table subtitle</t>
  </si>
  <si>
    <t>2024 Rates</t>
  </si>
  <si>
    <t>2024 Bill</t>
  </si>
  <si>
    <r>
      <t>AWC</t>
    </r>
    <r>
      <rPr>
        <b/>
        <vertAlign val="superscript"/>
        <sz val="18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</si>
</sst>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&quot;$&quot;\ #,##0.00\ "/>
    <numFmt numFmtId="166" formatCode="&quot;$&quot;\ #,##0.00_);\(&quot;$&quot;#,##0.00\)\ 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b/>
      <sz val="18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5"/>
      <color rgb="FF595959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DB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</cellStyleXfs>
  <cellXfs count="147">
    <xf numFmtId="0" fontId="0" fillId="0" borderId="0" xfId="0"/>
    <xf numFmtId="37" fontId="2" fillId="0" borderId="0" xfId="1" applyNumberFormat="1" applyFont="1"/>
    <xf numFmtId="0" fontId="3" fillId="0" borderId="0" xfId="2"/>
    <xf numFmtId="7" fontId="3" fillId="0" borderId="0" xfId="2" applyNumberFormat="1"/>
    <xf numFmtId="7" fontId="3" fillId="0" borderId="1" xfId="2" applyNumberFormat="1" applyBorder="1"/>
    <xf numFmtId="0" fontId="2" fillId="0" borderId="0" xfId="2" applyFont="1" applyAlignment="1">
      <alignment horizontal="left" vertical="center"/>
    </xf>
    <xf numFmtId="0" fontId="3" fillId="0" borderId="0" xfId="2" applyAlignment="1">
      <alignment horizontal="right"/>
    </xf>
    <xf numFmtId="0" fontId="3" fillId="2" borderId="0" xfId="2" applyFill="1" applyAlignment="1">
      <alignment horizontal="center"/>
    </xf>
    <xf numFmtId="0" fontId="3" fillId="0" borderId="0" xfId="2" applyAlignment="1">
      <alignment horizontal="center"/>
    </xf>
    <xf numFmtId="7" fontId="3" fillId="0" borderId="0" xfId="2" applyNumberFormat="1" applyAlignment="1">
      <alignment horizontal="center"/>
    </xf>
    <xf numFmtId="0" fontId="2" fillId="0" borderId="0" xfId="2" applyFont="1" applyAlignment="1">
      <alignment horizontal="center" vertical="center"/>
    </xf>
    <xf numFmtId="0" fontId="0" fillId="3" borderId="0" xfId="0" applyFill="1"/>
    <xf numFmtId="0" fontId="4" fillId="0" borderId="1" xfId="2" applyFont="1" applyBorder="1" applyAlignment="1">
      <alignment vertical="center"/>
    </xf>
    <xf numFmtId="0" fontId="0" fillId="0" borderId="0" xfId="0" applyAlignment="1">
      <alignment horizontal="right"/>
    </xf>
    <xf numFmtId="0" fontId="10" fillId="3" borderId="0" xfId="0" applyFont="1" applyFill="1"/>
    <xf numFmtId="0" fontId="12" fillId="3" borderId="0" xfId="0" applyFont="1" applyFill="1"/>
    <xf numFmtId="0" fontId="13" fillId="3" borderId="0" xfId="0" applyFont="1" applyFill="1"/>
    <xf numFmtId="166" fontId="3" fillId="0" borderId="0" xfId="2" applyNumberFormat="1"/>
    <xf numFmtId="166" fontId="3" fillId="0" borderId="1" xfId="2" applyNumberFormat="1" applyBorder="1"/>
    <xf numFmtId="0" fontId="14" fillId="3" borderId="0" xfId="0" applyFont="1" applyFill="1"/>
    <xf numFmtId="0" fontId="12" fillId="4" borderId="7" xfId="0" applyFont="1" applyFill="1" applyBorder="1" applyAlignment="1">
      <alignment horizontal="right" vertical="center" indent="1"/>
    </xf>
    <xf numFmtId="0" fontId="0" fillId="4" borderId="13" xfId="0" applyFill="1" applyBorder="1"/>
    <xf numFmtId="0" fontId="14" fillId="4" borderId="10" xfId="0" applyFont="1" applyFill="1" applyBorder="1"/>
    <xf numFmtId="0" fontId="5" fillId="4" borderId="10" xfId="0" applyFont="1" applyFill="1" applyBorder="1"/>
    <xf numFmtId="0" fontId="11" fillId="4" borderId="10" xfId="0" applyFont="1" applyFill="1" applyBorder="1" applyAlignment="1">
      <alignment vertical="center"/>
    </xf>
    <xf numFmtId="0" fontId="0" fillId="4" borderId="15" xfId="0" applyFill="1" applyBorder="1"/>
    <xf numFmtId="0" fontId="0" fillId="4" borderId="14" xfId="0" applyFill="1" applyBorder="1"/>
    <xf numFmtId="0" fontId="22" fillId="0" borderId="0" xfId="2" applyFont="1"/>
    <xf numFmtId="164" fontId="0" fillId="3" borderId="0" xfId="0" applyNumberFormat="1" applyFill="1"/>
    <xf numFmtId="0" fontId="0" fillId="3" borderId="0" xfId="0" applyFill="1" applyAlignment="1">
      <alignment horizontal="center"/>
    </xf>
    <xf numFmtId="0" fontId="19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5" fillId="3" borderId="0" xfId="0" applyFont="1" applyFill="1"/>
    <xf numFmtId="49" fontId="15" fillId="3" borderId="0" xfId="0" applyNumberFormat="1" applyFont="1" applyFill="1"/>
    <xf numFmtId="0" fontId="14" fillId="3" borderId="0" xfId="0" applyFont="1" applyFill="1" applyAlignment="1">
      <alignment horizontal="center" vertical="center"/>
    </xf>
    <xf numFmtId="0" fontId="5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18" xfId="0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" fontId="3" fillId="0" borderId="0" xfId="2" applyNumberFormat="1"/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0" fontId="20" fillId="0" borderId="0" xfId="4" applyFont="1" applyAlignment="1">
      <alignment horizontal="left"/>
    </xf>
    <xf numFmtId="0" fontId="20" fillId="0" borderId="0" xfId="4" applyFont="1" applyAlignment="1">
      <alignment horizontal="center"/>
    </xf>
    <xf numFmtId="15" fontId="25" fillId="0" borderId="0" xfId="4" quotePrefix="1" applyNumberFormat="1" applyFont="1" applyAlignment="1">
      <alignment vertical="center"/>
    </xf>
    <xf numFmtId="0" fontId="26" fillId="0" borderId="0" xfId="4" applyFont="1" applyAlignment="1">
      <alignment horizontal="left" vertical="center"/>
    </xf>
    <xf numFmtId="0" fontId="20" fillId="7" borderId="0" xfId="4" applyFont="1" applyFill="1" applyAlignment="1">
      <alignment horizontal="center" vertical="center"/>
    </xf>
    <xf numFmtId="0" fontId="20" fillId="0" borderId="2" xfId="4" applyFont="1" applyBorder="1" applyAlignment="1">
      <alignment horizontal="center"/>
    </xf>
    <xf numFmtId="0" fontId="20" fillId="0" borderId="3" xfId="4" applyFont="1" applyBorder="1" applyAlignment="1">
      <alignment horizontal="center"/>
    </xf>
    <xf numFmtId="0" fontId="20" fillId="0" borderId="4" xfId="4" applyFont="1" applyBorder="1" applyAlignment="1">
      <alignment horizontal="center"/>
    </xf>
    <xf numFmtId="0" fontId="20" fillId="0" borderId="1" xfId="4" applyFont="1" applyBorder="1" applyAlignment="1">
      <alignment horizontal="center" vertical="center"/>
    </xf>
    <xf numFmtId="49" fontId="25" fillId="0" borderId="0" xfId="4" applyNumberFormat="1" applyFont="1" applyAlignment="1">
      <alignment horizontal="center" vertical="center"/>
    </xf>
    <xf numFmtId="7" fontId="25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right" vertical="center"/>
    </xf>
    <xf numFmtId="0" fontId="25" fillId="0" borderId="0" xfId="4" applyFont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20" fillId="0" borderId="0" xfId="4" applyFont="1" applyAlignment="1">
      <alignment horizontal="right" vertical="center" indent="1"/>
    </xf>
    <xf numFmtId="7" fontId="25" fillId="0" borderId="0" xfId="4" applyNumberFormat="1" applyFont="1" applyAlignment="1">
      <alignment horizontal="center" vertical="center"/>
    </xf>
    <xf numFmtId="7" fontId="20" fillId="0" borderId="0" xfId="4" applyNumberFormat="1" applyFont="1" applyAlignment="1">
      <alignment horizontal="center" vertical="center"/>
    </xf>
    <xf numFmtId="7" fontId="25" fillId="0" borderId="0" xfId="4" applyNumberFormat="1" applyFont="1" applyAlignment="1">
      <alignment vertical="center"/>
    </xf>
    <xf numFmtId="164" fontId="25" fillId="0" borderId="0" xfId="4" applyNumberFormat="1" applyFont="1" applyAlignment="1">
      <alignment horizontal="center" vertical="center"/>
    </xf>
    <xf numFmtId="0" fontId="25" fillId="0" borderId="0" xfId="4" applyFont="1" applyAlignment="1">
      <alignment horizontal="center"/>
    </xf>
    <xf numFmtId="164" fontId="25" fillId="0" borderId="0" xfId="4" applyNumberFormat="1" applyFont="1" applyAlignment="1">
      <alignment horizontal="center"/>
    </xf>
    <xf numFmtId="0" fontId="25" fillId="0" borderId="0" xfId="4" applyFont="1"/>
    <xf numFmtId="0" fontId="20" fillId="0" borderId="0" xfId="4" applyFont="1" applyAlignment="1">
      <alignment vertical="center" wrapText="1"/>
    </xf>
    <xf numFmtId="0" fontId="20" fillId="0" borderId="0" xfId="4" applyFont="1"/>
    <xf numFmtId="0" fontId="25" fillId="0" borderId="0" xfId="4" applyFont="1" applyAlignment="1">
      <alignment horizontal="left"/>
    </xf>
    <xf numFmtId="0" fontId="20" fillId="8" borderId="0" xfId="4" applyFont="1" applyFill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6" fillId="0" borderId="0" xfId="0" applyFont="1" applyAlignment="1" applyProtection="1">
      <alignment horizontal="center" vertical="center"/>
      <protection locked="0"/>
    </xf>
    <xf numFmtId="0" fontId="28" fillId="0" borderId="0" xfId="2" applyFont="1"/>
    <xf numFmtId="0" fontId="28" fillId="0" borderId="0" xfId="2" applyFont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12" fillId="3" borderId="19" xfId="0" applyFont="1" applyFill="1" applyBorder="1"/>
    <xf numFmtId="0" fontId="12" fillId="3" borderId="20" xfId="0" applyFont="1" applyFill="1" applyBorder="1"/>
    <xf numFmtId="0" fontId="12" fillId="3" borderId="20" xfId="0" applyFont="1" applyFill="1" applyBorder="1" applyAlignment="1">
      <alignment horizontal="left"/>
    </xf>
    <xf numFmtId="0" fontId="0" fillId="3" borderId="20" xfId="0" applyFill="1" applyBorder="1"/>
    <xf numFmtId="0" fontId="10" fillId="3" borderId="21" xfId="0" applyFont="1" applyFill="1" applyBorder="1"/>
    <xf numFmtId="0" fontId="12" fillId="3" borderId="22" xfId="0" applyFont="1" applyFill="1" applyBorder="1"/>
    <xf numFmtId="0" fontId="12" fillId="3" borderId="0" xfId="0" applyFont="1" applyFill="1" applyAlignment="1">
      <alignment horizontal="left"/>
    </xf>
    <xf numFmtId="0" fontId="10" fillId="3" borderId="23" xfId="0" applyFont="1" applyFill="1" applyBorder="1"/>
    <xf numFmtId="0" fontId="9" fillId="3" borderId="22" xfId="0" applyFont="1" applyFill="1" applyBorder="1" applyAlignment="1">
      <alignment horizontal="right" indent="3"/>
    </xf>
    <xf numFmtId="0" fontId="9" fillId="3" borderId="0" xfId="0" applyFont="1" applyFill="1" applyAlignment="1">
      <alignment horizontal="right" indent="3"/>
    </xf>
    <xf numFmtId="0" fontId="10" fillId="3" borderId="23" xfId="0" applyFont="1" applyFill="1" applyBorder="1" applyAlignment="1">
      <alignment horizontal="left" indent="1"/>
    </xf>
    <xf numFmtId="0" fontId="21" fillId="3" borderId="0" xfId="0" applyFont="1" applyFill="1"/>
    <xf numFmtId="0" fontId="21" fillId="3" borderId="23" xfId="0" applyFont="1" applyFill="1" applyBorder="1"/>
    <xf numFmtId="0" fontId="30" fillId="4" borderId="22" xfId="0" applyFont="1" applyFill="1" applyBorder="1" applyAlignment="1">
      <alignment horizontal="center" wrapText="1"/>
    </xf>
    <xf numFmtId="0" fontId="31" fillId="4" borderId="0" xfId="0" applyFont="1" applyFill="1" applyAlignment="1">
      <alignment horizontal="center" wrapText="1"/>
    </xf>
    <xf numFmtId="0" fontId="30" fillId="4" borderId="23" xfId="0" applyFont="1" applyFill="1" applyBorder="1" applyAlignment="1">
      <alignment horizontal="center" wrapText="1"/>
    </xf>
    <xf numFmtId="0" fontId="32" fillId="4" borderId="0" xfId="0" applyFont="1" applyFill="1" applyAlignment="1">
      <alignment horizontal="center" wrapText="1"/>
    </xf>
    <xf numFmtId="0" fontId="33" fillId="4" borderId="0" xfId="0" applyFont="1" applyFill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/>
    </xf>
    <xf numFmtId="0" fontId="30" fillId="3" borderId="23" xfId="0" applyFont="1" applyFill="1" applyBorder="1" applyAlignment="1">
      <alignment horizontal="center"/>
    </xf>
    <xf numFmtId="165" fontId="31" fillId="3" borderId="0" xfId="0" applyNumberFormat="1" applyFont="1" applyFill="1" applyAlignment="1">
      <alignment horizontal="center" vertical="center"/>
    </xf>
    <xf numFmtId="165" fontId="31" fillId="3" borderId="0" xfId="0" applyNumberFormat="1" applyFont="1" applyFill="1" applyAlignment="1">
      <alignment horizontal="center"/>
    </xf>
    <xf numFmtId="165" fontId="30" fillId="3" borderId="23" xfId="0" applyNumberFormat="1" applyFont="1" applyFill="1" applyBorder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/>
    </xf>
    <xf numFmtId="0" fontId="30" fillId="4" borderId="23" xfId="0" applyFont="1" applyFill="1" applyBorder="1" applyAlignment="1">
      <alignment horizontal="center"/>
    </xf>
    <xf numFmtId="165" fontId="31" fillId="4" borderId="0" xfId="0" applyNumberFormat="1" applyFont="1" applyFill="1" applyAlignment="1">
      <alignment horizontal="center" vertical="center"/>
    </xf>
    <xf numFmtId="165" fontId="31" fillId="4" borderId="0" xfId="0" applyNumberFormat="1" applyFont="1" applyFill="1" applyAlignment="1">
      <alignment horizontal="center"/>
    </xf>
    <xf numFmtId="165" fontId="30" fillId="4" borderId="23" xfId="0" applyNumberFormat="1" applyFont="1" applyFill="1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/>
    </xf>
    <xf numFmtId="165" fontId="30" fillId="3" borderId="0" xfId="0" applyNumberFormat="1" applyFont="1" applyFill="1" applyAlignment="1">
      <alignment horizontal="center" vertical="center"/>
    </xf>
    <xf numFmtId="165" fontId="30" fillId="3" borderId="0" xfId="0" applyNumberFormat="1" applyFont="1" applyFill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8" fillId="3" borderId="22" xfId="0" applyFont="1" applyFill="1" applyBorder="1" applyAlignment="1">
      <alignment vertical="center"/>
    </xf>
    <xf numFmtId="0" fontId="6" fillId="3" borderId="22" xfId="0" applyFont="1" applyFill="1" applyBorder="1"/>
    <xf numFmtId="0" fontId="6" fillId="3" borderId="24" xfId="0" applyFont="1" applyFill="1" applyBorder="1"/>
    <xf numFmtId="0" fontId="1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5" xfId="0" applyFill="1" applyBorder="1"/>
    <xf numFmtId="49" fontId="16" fillId="10" borderId="6" xfId="0" applyNumberFormat="1" applyFont="1" applyFill="1" applyBorder="1" applyProtection="1">
      <protection locked="0"/>
    </xf>
    <xf numFmtId="0" fontId="16" fillId="9" borderId="26" xfId="0" applyFont="1" applyFill="1" applyBorder="1" applyProtection="1"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30" fillId="3" borderId="22" xfId="0" applyFont="1" applyFill="1" applyBorder="1" applyAlignment="1">
      <alignment horizontal="right" vertical="center" indent="1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30" fillId="4" borderId="22" xfId="0" applyFont="1" applyFill="1" applyBorder="1" applyAlignment="1">
      <alignment horizontal="right" vertical="center" indent="1"/>
    </xf>
    <xf numFmtId="0" fontId="35" fillId="5" borderId="22" xfId="0" applyFont="1" applyFill="1" applyBorder="1" applyAlignment="1">
      <alignment horizontal="center" wrapText="1"/>
    </xf>
    <xf numFmtId="0" fontId="35" fillId="5" borderId="0" xfId="0" applyFont="1" applyFill="1" applyAlignment="1">
      <alignment horizontal="center" wrapText="1"/>
    </xf>
    <xf numFmtId="0" fontId="35" fillId="5" borderId="23" xfId="0" applyFont="1" applyFill="1" applyBorder="1" applyAlignment="1">
      <alignment horizont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right" vertical="center" indent="1"/>
    </xf>
    <xf numFmtId="0" fontId="20" fillId="0" borderId="0" xfId="4" applyFont="1" applyAlignment="1">
      <alignment horizontal="left" wrapText="1"/>
    </xf>
    <xf numFmtId="0" fontId="25" fillId="0" borderId="0" xfId="4" applyFont="1" applyAlignment="1">
      <alignment horizontal="right" vertical="center" indent="1"/>
    </xf>
  </cellXfs>
  <cellStyles count="5">
    <cellStyle name="Normal" xfId="0" builtinId="0"/>
    <cellStyle name="Normal 121 2" xfId="1" xr:uid="{00000000-0005-0000-0000-000001000000}"/>
    <cellStyle name="Normal 2" xfId="2" xr:uid="{00000000-0005-0000-0000-000002000000}"/>
    <cellStyle name="Normal 3" xfId="4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BBBCBC"/>
      <color rgb="FF007DBA"/>
      <color rgb="FF71B2C9"/>
      <color rgb="FFDE7C00"/>
      <color rgb="FFD6B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'Residential Calcs'!$D$37</c:f>
          <c:strCache>
            <c:ptCount val="1"/>
            <c:pt idx="0">
              <c:v>2024 Rates</c:v>
            </c:pt>
          </c:strCache>
        </c:strRef>
      </c:tx>
      <c:layout>
        <c:manualLayout>
          <c:xMode val="edge"/>
          <c:yMode val="edge"/>
          <c:x val="0.45887561764542772"/>
          <c:y val="1.5295228439752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097206849005442E-2"/>
          <c:y val="0.23694390671750737"/>
          <c:w val="0.91037172678996514"/>
          <c:h val="0.61725556770189405"/>
        </c:manualLayout>
      </c:layout>
      <c:barChart>
        <c:barDir val="col"/>
        <c:grouping val="stacked"/>
        <c:varyColors val="0"/>
        <c:ser>
          <c:idx val="4"/>
          <c:order val="0"/>
          <c:tx>
            <c:v>Service Charge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'Residential Calcs'!$C$11:$N$11</c:f>
              <c:numCache>
                <c:formatCode>"$"\ #,##0.00_);\("$"#,##0.00\)\ </c:formatCode>
                <c:ptCount val="12"/>
                <c:pt idx="0">
                  <c:v>27.01</c:v>
                </c:pt>
                <c:pt idx="1">
                  <c:v>27.01</c:v>
                </c:pt>
                <c:pt idx="2">
                  <c:v>27.01</c:v>
                </c:pt>
                <c:pt idx="3">
                  <c:v>27.01</c:v>
                </c:pt>
                <c:pt idx="4">
                  <c:v>27.01</c:v>
                </c:pt>
                <c:pt idx="5">
                  <c:v>27.01</c:v>
                </c:pt>
                <c:pt idx="6">
                  <c:v>27.01</c:v>
                </c:pt>
                <c:pt idx="7">
                  <c:v>27.01</c:v>
                </c:pt>
                <c:pt idx="8">
                  <c:v>27.01</c:v>
                </c:pt>
                <c:pt idx="9">
                  <c:v>27.01</c:v>
                </c:pt>
                <c:pt idx="10">
                  <c:v>27.01</c:v>
                </c:pt>
                <c:pt idx="11">
                  <c:v>27.01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5-40E1-A6B1-0F028D7EC37C}"/>
            </c:ext>
          </c:extLst>
        </c:ser>
        <c:ser>
          <c:idx val="0"/>
          <c:order val="1"/>
          <c:tx>
            <c:v>Tier 1</c:v>
          </c:tx>
          <c:spPr>
            <a:solidFill>
              <a:srgbClr val="71B2C9"/>
            </a:solidFill>
            <a:ln>
              <a:noFill/>
            </a:ln>
            <a:effectLst/>
          </c:spPr>
          <c:invertIfNegative val="0"/>
          <c:cat>
            <c:strRef>
              <c:f>'Residential Calcs'!$C$2:$N$2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'Residential Calcs'!$C$12:$N$12</c:f>
              <c:numCache>
                <c:formatCode>"$"\ #,##0.00_);\("$"#,##0.00\)\ </c:formatCode>
                <c:ptCount val="12"/>
                <c:pt idx="0">
                  <c:v>11.12</c:v>
                </c:pt>
                <c:pt idx="1">
                  <c:v>11.12</c:v>
                </c:pt>
                <c:pt idx="2">
                  <c:v>11.12</c:v>
                </c:pt>
                <c:pt idx="3">
                  <c:v>11.12</c:v>
                </c:pt>
                <c:pt idx="4">
                  <c:v>13.899999999999999</c:v>
                </c:pt>
                <c:pt idx="5">
                  <c:v>13.899999999999999</c:v>
                </c:pt>
                <c:pt idx="6">
                  <c:v>13.899999999999999</c:v>
                </c:pt>
                <c:pt idx="7">
                  <c:v>13.899999999999999</c:v>
                </c:pt>
                <c:pt idx="8">
                  <c:v>13.899999999999999</c:v>
                </c:pt>
                <c:pt idx="9">
                  <c:v>13.899999999999999</c:v>
                </c:pt>
                <c:pt idx="10">
                  <c:v>13.899999999999999</c:v>
                </c:pt>
                <c:pt idx="11">
                  <c:v>11.12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5-40E1-A6B1-0F028D7EC37C}"/>
            </c:ext>
          </c:extLst>
        </c:ser>
        <c:ser>
          <c:idx val="1"/>
          <c:order val="2"/>
          <c:tx>
            <c:v>Tier 2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'Residential Calcs'!$C$2:$N$2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'Residential Calcs'!$C$13:$N$13</c:f>
              <c:numCache>
                <c:formatCode>"$"\ #,##0.00_);\("$"#,##0.00\)\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35</c:v>
                </c:pt>
                <c:pt idx="6">
                  <c:v>60</c:v>
                </c:pt>
                <c:pt idx="7">
                  <c:v>55</c:v>
                </c:pt>
                <c:pt idx="8">
                  <c:v>55</c:v>
                </c:pt>
                <c:pt idx="9">
                  <c:v>30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5-40E1-A6B1-0F028D7EC37C}"/>
            </c:ext>
          </c:extLst>
        </c:ser>
        <c:ser>
          <c:idx val="2"/>
          <c:order val="3"/>
          <c:tx>
            <c:v>Tier 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'Residential Calcs'!$C$2:$N$2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'Residential Calcs'!$C$14:$N$14</c:f>
              <c:numCache>
                <c:formatCode>"$"\ #,##0.00_);\("$"#,##0.00\)\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45-40E1-A6B1-0F028D7E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6068744"/>
        <c:axId val="786069528"/>
      </c:barChart>
      <c:catAx>
        <c:axId val="78606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6069528"/>
        <c:crosses val="autoZero"/>
        <c:auto val="1"/>
        <c:lblAlgn val="ctr"/>
        <c:lblOffset val="100"/>
        <c:noMultiLvlLbl val="0"/>
      </c:catAx>
      <c:valAx>
        <c:axId val="78606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6068744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771275852700107E-2"/>
          <c:y val="0.14636907449908138"/>
          <c:w val="0.94379811535689229"/>
          <c:h val="9.0710613828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90148</xdr:colOff>
      <xdr:row>5</xdr:row>
      <xdr:rowOff>146232</xdr:rowOff>
    </xdr:from>
    <xdr:to>
      <xdr:col>8</xdr:col>
      <xdr:colOff>1170215</xdr:colOff>
      <xdr:row>16</xdr:row>
      <xdr:rowOff>136074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35719</xdr:colOff>
      <xdr:row>5</xdr:row>
      <xdr:rowOff>27214</xdr:rowOff>
    </xdr:from>
    <xdr:to>
      <xdr:col>9</xdr:col>
      <xdr:colOff>0</xdr:colOff>
      <xdr:row>5</xdr:row>
      <xdr:rowOff>59533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444433" y="1605643"/>
          <a:ext cx="7547996" cy="32319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R134"/>
  <sheetViews>
    <sheetView tabSelected="1" zoomScale="70" zoomScaleNormal="70" workbookViewId="0">
      <selection activeCell="X26" sqref="X26"/>
    </sheetView>
  </sheetViews>
  <sheetFormatPr defaultRowHeight="15" x14ac:dyDescent="0.25"/>
  <cols>
    <col min="1" max="1" width="27.42578125" style="11" customWidth="1"/>
    <col min="2" max="2" width="31.42578125" customWidth="1"/>
    <col min="3" max="3" width="6.42578125" style="11" customWidth="1"/>
    <col min="4" max="4" width="17.5703125" style="39" customWidth="1"/>
    <col min="5" max="5" width="20.85546875" style="40" customWidth="1"/>
    <col min="6" max="6" width="16.5703125" style="39" customWidth="1"/>
    <col min="7" max="7" width="17.85546875" style="39" customWidth="1"/>
    <col min="8" max="8" width="16.5703125" customWidth="1"/>
    <col min="9" max="9" width="18.5703125" customWidth="1"/>
    <col min="10" max="10" width="13.42578125" style="31" bestFit="1" customWidth="1"/>
    <col min="11" max="13" width="8.85546875" style="11"/>
    <col min="14" max="14" width="8.85546875" style="11" customWidth="1"/>
    <col min="15" max="18" width="8.85546875" style="11"/>
    <col min="19" max="19" width="3" style="11" customWidth="1"/>
    <col min="20" max="44" width="8.85546875" style="11"/>
  </cols>
  <sheetData>
    <row r="1" spans="1:19" s="11" customFormat="1" ht="29.45" customHeight="1" thickBot="1" x14ac:dyDescent="0.3">
      <c r="A1" s="138" t="s">
        <v>93</v>
      </c>
      <c r="B1" s="139"/>
      <c r="D1" s="29"/>
      <c r="E1" s="30"/>
      <c r="F1" s="29"/>
      <c r="G1" s="29"/>
      <c r="J1" s="31"/>
    </row>
    <row r="2" spans="1:19" s="11" customFormat="1" ht="24" thickBot="1" x14ac:dyDescent="0.3">
      <c r="A2" s="142" t="s">
        <v>95</v>
      </c>
      <c r="B2" s="143"/>
      <c r="D2" s="29"/>
      <c r="E2" s="30"/>
      <c r="F2" s="29"/>
      <c r="G2" s="29"/>
      <c r="J2" s="31"/>
    </row>
    <row r="3" spans="1:19" ht="23.25" x14ac:dyDescent="0.35">
      <c r="A3" s="20" t="s">
        <v>91</v>
      </c>
      <c r="B3" s="129" t="s">
        <v>24</v>
      </c>
      <c r="C3" s="32"/>
      <c r="D3" s="84" t="s">
        <v>67</v>
      </c>
      <c r="E3" s="85"/>
      <c r="F3" s="86" t="str">
        <f>+CONCATENATE(B3, "- Residential")</f>
        <v>Inside City- Residential</v>
      </c>
      <c r="G3" s="87"/>
      <c r="H3" s="87"/>
      <c r="I3" s="88"/>
      <c r="J3" s="19"/>
      <c r="K3" s="19"/>
      <c r="L3" s="19"/>
      <c r="M3" s="15"/>
      <c r="N3" s="15"/>
      <c r="O3" s="15"/>
      <c r="P3" s="15"/>
      <c r="Q3" s="15"/>
      <c r="R3" s="15"/>
      <c r="S3" s="15"/>
    </row>
    <row r="4" spans="1:19" ht="24" thickBot="1" x14ac:dyDescent="0.4">
      <c r="A4" s="20" t="s">
        <v>92</v>
      </c>
      <c r="B4" s="128" t="s">
        <v>39</v>
      </c>
      <c r="C4" s="33"/>
      <c r="D4" s="89" t="s">
        <v>69</v>
      </c>
      <c r="E4" s="15"/>
      <c r="F4" s="90" t="str">
        <f>+B4</f>
        <v>1"</v>
      </c>
      <c r="G4" s="11"/>
      <c r="H4" s="11"/>
      <c r="I4" s="91"/>
      <c r="J4" s="34"/>
      <c r="K4" s="19"/>
      <c r="L4" s="19"/>
      <c r="M4" s="16"/>
      <c r="N4" s="16"/>
      <c r="O4" s="16"/>
      <c r="P4" s="16"/>
      <c r="Q4" s="16"/>
      <c r="R4" s="16"/>
      <c r="S4" s="16"/>
    </row>
    <row r="5" spans="1:19" ht="26.25" x14ac:dyDescent="0.35">
      <c r="A5" s="21"/>
      <c r="B5" s="22"/>
      <c r="C5" s="19"/>
      <c r="D5" s="89" t="s">
        <v>122</v>
      </c>
      <c r="E5" s="15"/>
      <c r="F5" s="90" t="str">
        <f>+'Residential Calcs'!A3&amp;",000 gallons"</f>
        <v>5,000 gallons</v>
      </c>
      <c r="G5" s="11"/>
      <c r="H5" s="11"/>
      <c r="I5" s="91"/>
      <c r="J5" s="34"/>
      <c r="K5" s="19"/>
      <c r="L5" s="19"/>
      <c r="M5" s="16"/>
      <c r="N5" s="16"/>
      <c r="O5" s="16"/>
      <c r="P5" s="16"/>
      <c r="Q5" s="16"/>
      <c r="R5" s="16"/>
      <c r="S5" s="16"/>
    </row>
    <row r="6" spans="1:19" ht="18.75" x14ac:dyDescent="0.3">
      <c r="A6" s="21"/>
      <c r="B6" s="23"/>
      <c r="C6" s="35"/>
      <c r="D6" s="92"/>
      <c r="E6" s="93"/>
      <c r="F6" s="93"/>
      <c r="G6" s="93"/>
      <c r="H6" s="93"/>
      <c r="I6" s="94"/>
      <c r="J6" s="36"/>
      <c r="K6" s="14"/>
      <c r="L6" s="14"/>
      <c r="M6" s="14"/>
      <c r="N6" s="14"/>
      <c r="O6" s="14"/>
      <c r="P6" s="14"/>
      <c r="Q6" s="14"/>
      <c r="R6" s="14"/>
      <c r="S6" s="14"/>
    </row>
    <row r="7" spans="1:19" ht="18.75" x14ac:dyDescent="0.3">
      <c r="A7" s="21"/>
      <c r="B7" s="23"/>
      <c r="C7" s="35"/>
      <c r="D7" s="92"/>
      <c r="E7" s="93"/>
      <c r="F7" s="93"/>
      <c r="G7" s="93"/>
      <c r="H7" s="93"/>
      <c r="I7" s="94"/>
      <c r="J7" s="36"/>
      <c r="K7" s="14"/>
      <c r="L7" s="14"/>
      <c r="M7" s="14"/>
      <c r="N7" s="14"/>
      <c r="O7" s="14"/>
      <c r="P7" s="14"/>
      <c r="Q7" s="14"/>
      <c r="R7" s="14"/>
      <c r="S7" s="14"/>
    </row>
    <row r="8" spans="1:19" ht="18.75" x14ac:dyDescent="0.3">
      <c r="A8" s="21"/>
      <c r="B8" s="23"/>
      <c r="C8" s="35"/>
      <c r="D8" s="92"/>
      <c r="E8" s="93"/>
      <c r="F8" s="93"/>
      <c r="G8" s="93"/>
      <c r="H8" s="93"/>
      <c r="I8" s="94"/>
      <c r="J8" s="36"/>
      <c r="K8" s="14"/>
      <c r="L8" s="14"/>
      <c r="M8" s="14"/>
      <c r="N8" s="14"/>
      <c r="O8" s="14"/>
      <c r="P8" s="14"/>
      <c r="Q8" s="14"/>
      <c r="R8" s="14"/>
      <c r="S8" s="14"/>
    </row>
    <row r="9" spans="1:19" ht="18.75" x14ac:dyDescent="0.3">
      <c r="A9" s="21"/>
      <c r="B9" s="23"/>
      <c r="C9" s="35"/>
      <c r="D9" s="92"/>
      <c r="E9" s="93"/>
      <c r="F9" s="93"/>
      <c r="G9" s="93"/>
      <c r="H9" s="93"/>
      <c r="I9" s="94"/>
      <c r="J9" s="36"/>
      <c r="K9" s="14"/>
      <c r="L9" s="14"/>
      <c r="M9" s="14"/>
      <c r="N9" s="14"/>
      <c r="O9" s="14"/>
      <c r="P9" s="14"/>
      <c r="Q9" s="14"/>
      <c r="R9" s="14"/>
      <c r="S9" s="14"/>
    </row>
    <row r="10" spans="1:19" ht="18.75" x14ac:dyDescent="0.3">
      <c r="A10" s="21"/>
      <c r="B10" s="23"/>
      <c r="C10" s="35"/>
      <c r="D10" s="92"/>
      <c r="E10" s="93"/>
      <c r="F10" s="93"/>
      <c r="G10" s="93"/>
      <c r="H10" s="93"/>
      <c r="I10" s="94"/>
      <c r="J10" s="36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8.75" x14ac:dyDescent="0.3">
      <c r="A11" s="21"/>
      <c r="B11" s="23"/>
      <c r="C11" s="35"/>
      <c r="D11" s="92"/>
      <c r="E11" s="93"/>
      <c r="F11" s="93"/>
      <c r="G11" s="93"/>
      <c r="H11" s="93"/>
      <c r="I11" s="94"/>
      <c r="J11" s="36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8.75" x14ac:dyDescent="0.3">
      <c r="A12" s="21"/>
      <c r="B12" s="23"/>
      <c r="C12" s="35"/>
      <c r="D12" s="92"/>
      <c r="E12" s="93"/>
      <c r="F12" s="93"/>
      <c r="G12" s="93"/>
      <c r="H12" s="93"/>
      <c r="I12" s="94"/>
      <c r="J12" s="36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8.75" x14ac:dyDescent="0.3">
      <c r="A13" s="21"/>
      <c r="B13" s="23"/>
      <c r="C13" s="35"/>
      <c r="D13" s="92"/>
      <c r="E13" s="93"/>
      <c r="F13" s="93"/>
      <c r="G13" s="93"/>
      <c r="H13" s="93"/>
      <c r="I13" s="94"/>
      <c r="J13" s="36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8.75" x14ac:dyDescent="0.3">
      <c r="A14" s="21"/>
      <c r="B14" s="23"/>
      <c r="C14" s="35"/>
      <c r="D14" s="92"/>
      <c r="E14" s="93"/>
      <c r="F14" s="93"/>
      <c r="G14" s="93"/>
      <c r="H14" s="93"/>
      <c r="I14" s="94"/>
      <c r="J14" s="36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8.75" x14ac:dyDescent="0.3">
      <c r="A15" s="21"/>
      <c r="B15" s="23"/>
      <c r="C15" s="35"/>
      <c r="D15" s="92"/>
      <c r="E15" s="93"/>
      <c r="F15" s="93"/>
      <c r="G15" s="93"/>
      <c r="H15" s="93"/>
      <c r="I15" s="94"/>
      <c r="J15" s="36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8.75" x14ac:dyDescent="0.3">
      <c r="A16" s="21"/>
      <c r="B16" s="23"/>
      <c r="C16" s="35"/>
      <c r="D16" s="92"/>
      <c r="E16" s="93"/>
      <c r="F16" s="93"/>
      <c r="G16" s="93"/>
      <c r="H16" s="93"/>
      <c r="I16" s="94"/>
      <c r="J16" s="36"/>
      <c r="K16" s="14"/>
      <c r="L16" s="14"/>
      <c r="M16" s="14"/>
      <c r="N16" s="14"/>
      <c r="O16" s="14"/>
      <c r="P16" s="14"/>
      <c r="Q16" s="14"/>
      <c r="R16" s="14"/>
      <c r="S16" s="14"/>
    </row>
    <row r="17" spans="1:44" ht="18.75" x14ac:dyDescent="0.3">
      <c r="A17" s="21"/>
      <c r="B17" s="23"/>
      <c r="C17" s="35"/>
      <c r="D17" s="92"/>
      <c r="E17" s="95"/>
      <c r="F17" s="95"/>
      <c r="G17" s="95"/>
      <c r="H17" s="95"/>
      <c r="I17" s="96"/>
      <c r="J17" s="36"/>
      <c r="K17" s="14"/>
      <c r="L17" s="14"/>
      <c r="M17" s="14"/>
      <c r="N17" s="14"/>
      <c r="O17" s="14"/>
      <c r="P17" s="14"/>
      <c r="Q17" s="14"/>
      <c r="R17" s="14"/>
      <c r="S17" s="14"/>
    </row>
    <row r="18" spans="1:44" ht="18.75" x14ac:dyDescent="0.3">
      <c r="A18" s="21"/>
      <c r="B18" s="24"/>
      <c r="C18" s="37"/>
      <c r="D18" s="134" t="str">
        <f>'Residential Calcs'!D37</f>
        <v>2024 Rates</v>
      </c>
      <c r="E18" s="135"/>
      <c r="F18" s="135"/>
      <c r="G18" s="135"/>
      <c r="H18" s="135"/>
      <c r="I18" s="136"/>
      <c r="J18" s="11"/>
      <c r="AR18"/>
    </row>
    <row r="19" spans="1:44" ht="54" x14ac:dyDescent="0.25">
      <c r="A19" s="140" t="s">
        <v>94</v>
      </c>
      <c r="B19" s="141"/>
      <c r="C19" s="37"/>
      <c r="D19" s="97" t="s">
        <v>96</v>
      </c>
      <c r="E19" s="98" t="s">
        <v>82</v>
      </c>
      <c r="F19" s="98" t="s">
        <v>86</v>
      </c>
      <c r="G19" s="98" t="s">
        <v>87</v>
      </c>
      <c r="H19" s="98" t="s">
        <v>88</v>
      </c>
      <c r="I19" s="99" t="s">
        <v>90</v>
      </c>
      <c r="J19" s="11"/>
      <c r="AQ19"/>
      <c r="AR19"/>
    </row>
    <row r="20" spans="1:44" ht="18.75" x14ac:dyDescent="0.3">
      <c r="A20" s="140"/>
      <c r="B20" s="141"/>
      <c r="C20" s="37"/>
      <c r="D20" s="133"/>
      <c r="E20" s="100"/>
      <c r="F20" s="101" t="s">
        <v>83</v>
      </c>
      <c r="G20" s="101" t="s">
        <v>83</v>
      </c>
      <c r="H20" s="101" t="s">
        <v>83</v>
      </c>
      <c r="I20" s="102" t="s">
        <v>83</v>
      </c>
      <c r="J20" s="11"/>
      <c r="AQ20"/>
      <c r="AR20"/>
    </row>
    <row r="21" spans="1:44" ht="15" customHeight="1" thickBot="1" x14ac:dyDescent="0.3">
      <c r="A21" s="140"/>
      <c r="B21" s="141"/>
      <c r="C21" s="37"/>
      <c r="D21" s="133"/>
      <c r="E21" s="101" t="s">
        <v>84</v>
      </c>
      <c r="F21" s="101" t="s">
        <v>84</v>
      </c>
      <c r="G21" s="101" t="s">
        <v>84</v>
      </c>
      <c r="H21" s="101" t="s">
        <v>84</v>
      </c>
      <c r="I21" s="102" t="s">
        <v>84</v>
      </c>
      <c r="J21" s="11"/>
      <c r="AQ21"/>
      <c r="AR21"/>
    </row>
    <row r="22" spans="1:44" ht="18" x14ac:dyDescent="0.25">
      <c r="A22" s="144" t="s">
        <v>70</v>
      </c>
      <c r="B22" s="137">
        <v>4</v>
      </c>
      <c r="C22" s="38"/>
      <c r="D22" s="131" t="str">
        <f>A22</f>
        <v>JANUARY</v>
      </c>
      <c r="E22" s="103"/>
      <c r="F22" s="104">
        <f>+'Residential Calcs'!C7</f>
        <v>4</v>
      </c>
      <c r="G22" s="104">
        <f>+'Residential Calcs'!C8</f>
        <v>0</v>
      </c>
      <c r="H22" s="104">
        <f>+'Residential Calcs'!C9</f>
        <v>0</v>
      </c>
      <c r="I22" s="105">
        <f>+SUM(E22:H22)</f>
        <v>4</v>
      </c>
      <c r="J22" s="11"/>
      <c r="AQ22"/>
      <c r="AR22"/>
    </row>
    <row r="23" spans="1:44" ht="18" x14ac:dyDescent="0.25">
      <c r="A23" s="144"/>
      <c r="B23" s="130">
        <v>4</v>
      </c>
      <c r="C23" s="38"/>
      <c r="D23" s="131"/>
      <c r="E23" s="106">
        <f>+'Residential Calcs'!C$11</f>
        <v>27.01</v>
      </c>
      <c r="F23" s="107">
        <f>+'Residential Calcs'!C$12</f>
        <v>11.12</v>
      </c>
      <c r="G23" s="107">
        <f>+'Residential Calcs'!C$13</f>
        <v>0</v>
      </c>
      <c r="H23" s="107">
        <f>+'Residential Calcs'!C$14</f>
        <v>0</v>
      </c>
      <c r="I23" s="108">
        <f>+SUM(E23:H23)</f>
        <v>38.130000000000003</v>
      </c>
      <c r="J23" s="11"/>
      <c r="AQ23"/>
      <c r="AR23"/>
    </row>
    <row r="24" spans="1:44" ht="18" x14ac:dyDescent="0.25">
      <c r="A24" s="144" t="s">
        <v>71</v>
      </c>
      <c r="B24" s="130">
        <v>4</v>
      </c>
      <c r="C24" s="38"/>
      <c r="D24" s="131" t="str">
        <f>A24</f>
        <v>FEBRUARY</v>
      </c>
      <c r="E24" s="109"/>
      <c r="F24" s="110">
        <f>+'Residential Calcs'!D7</f>
        <v>4</v>
      </c>
      <c r="G24" s="110">
        <f>+'Residential Calcs'!D8</f>
        <v>0</v>
      </c>
      <c r="H24" s="110">
        <f>+'Residential Calcs'!D9</f>
        <v>0</v>
      </c>
      <c r="I24" s="111">
        <f t="shared" ref="I24:I47" si="0">+SUM(E24:H24)</f>
        <v>4</v>
      </c>
      <c r="J24" s="11"/>
      <c r="AQ24"/>
      <c r="AR24"/>
    </row>
    <row r="25" spans="1:44" ht="18" x14ac:dyDescent="0.25">
      <c r="A25" s="144"/>
      <c r="B25" s="130">
        <v>4</v>
      </c>
      <c r="C25" s="38"/>
      <c r="D25" s="131"/>
      <c r="E25" s="112">
        <f>+'Residential Calcs'!D$11</f>
        <v>27.01</v>
      </c>
      <c r="F25" s="113">
        <f>+'Residential Calcs'!D$12</f>
        <v>11.12</v>
      </c>
      <c r="G25" s="113">
        <f>+'Residential Calcs'!D$13</f>
        <v>0</v>
      </c>
      <c r="H25" s="113">
        <f>+'Residential Calcs'!D$14</f>
        <v>0</v>
      </c>
      <c r="I25" s="114">
        <f t="shared" si="0"/>
        <v>38.130000000000003</v>
      </c>
      <c r="J25" s="11"/>
      <c r="AQ25"/>
      <c r="AR25"/>
    </row>
    <row r="26" spans="1:44" ht="14.45" customHeight="1" x14ac:dyDescent="0.25">
      <c r="A26" s="144" t="s">
        <v>72</v>
      </c>
      <c r="B26" s="130">
        <v>4</v>
      </c>
      <c r="C26" s="38"/>
      <c r="D26" s="131" t="str">
        <f>A26</f>
        <v>MARCH</v>
      </c>
      <c r="E26" s="103"/>
      <c r="F26" s="104">
        <f>+'Residential Calcs'!E7</f>
        <v>4</v>
      </c>
      <c r="G26" s="104">
        <f>+'Residential Calcs'!E8</f>
        <v>0</v>
      </c>
      <c r="H26" s="104">
        <f>+'Residential Calcs'!E9</f>
        <v>0</v>
      </c>
      <c r="I26" s="105">
        <f>+SUM(E26:H26)</f>
        <v>4</v>
      </c>
      <c r="J26" s="11"/>
      <c r="AQ26"/>
      <c r="AR26"/>
    </row>
    <row r="27" spans="1:44" ht="14.45" customHeight="1" x14ac:dyDescent="0.25">
      <c r="A27" s="144"/>
      <c r="B27" s="130">
        <v>12</v>
      </c>
      <c r="C27" s="38"/>
      <c r="D27" s="131"/>
      <c r="E27" s="106">
        <f>+'Residential Calcs'!E$11</f>
        <v>27.01</v>
      </c>
      <c r="F27" s="107">
        <f>+'Residential Calcs'!E$12</f>
        <v>11.12</v>
      </c>
      <c r="G27" s="107">
        <f>+'Residential Calcs'!E$13</f>
        <v>0</v>
      </c>
      <c r="H27" s="107">
        <f>+'Residential Calcs'!E$14</f>
        <v>0</v>
      </c>
      <c r="I27" s="108">
        <f t="shared" si="0"/>
        <v>38.130000000000003</v>
      </c>
      <c r="J27" s="11"/>
      <c r="AQ27"/>
      <c r="AR27"/>
    </row>
    <row r="28" spans="1:44" ht="14.45" customHeight="1" x14ac:dyDescent="0.25">
      <c r="A28" s="144" t="s">
        <v>73</v>
      </c>
      <c r="B28" s="130">
        <v>4</v>
      </c>
      <c r="C28" s="38"/>
      <c r="D28" s="131" t="str">
        <f>A28</f>
        <v>APRIL</v>
      </c>
      <c r="E28" s="109"/>
      <c r="F28" s="110">
        <f>+'Residential Calcs'!F7</f>
        <v>4</v>
      </c>
      <c r="G28" s="110">
        <f>+'Residential Calcs'!F8</f>
        <v>0</v>
      </c>
      <c r="H28" s="110">
        <f>+'Residential Calcs'!F9</f>
        <v>0</v>
      </c>
      <c r="I28" s="111">
        <f t="shared" si="0"/>
        <v>4</v>
      </c>
      <c r="J28" s="11"/>
      <c r="AQ28"/>
      <c r="AR28"/>
    </row>
    <row r="29" spans="1:44" ht="14.45" customHeight="1" x14ac:dyDescent="0.25">
      <c r="A29" s="144"/>
      <c r="B29" s="130">
        <v>16</v>
      </c>
      <c r="C29" s="38"/>
      <c r="D29" s="131"/>
      <c r="E29" s="112">
        <f>+'Residential Calcs'!F$11</f>
        <v>27.01</v>
      </c>
      <c r="F29" s="113">
        <f>+'Residential Calcs'!F$12</f>
        <v>11.12</v>
      </c>
      <c r="G29" s="113">
        <f>+'Residential Calcs'!F$13</f>
        <v>0</v>
      </c>
      <c r="H29" s="113">
        <f>+'Residential Calcs'!F$14</f>
        <v>0</v>
      </c>
      <c r="I29" s="114">
        <f t="shared" si="0"/>
        <v>38.130000000000003</v>
      </c>
      <c r="J29" s="11"/>
      <c r="AQ29"/>
      <c r="AR29"/>
    </row>
    <row r="30" spans="1:44" ht="14.45" customHeight="1" x14ac:dyDescent="0.25">
      <c r="A30" s="144" t="s">
        <v>74</v>
      </c>
      <c r="B30" s="130">
        <v>7</v>
      </c>
      <c r="C30" s="38"/>
      <c r="D30" s="131" t="str">
        <f>A30</f>
        <v>MAY</v>
      </c>
      <c r="E30" s="103"/>
      <c r="F30" s="104">
        <f>+'Residential Calcs'!G7</f>
        <v>5</v>
      </c>
      <c r="G30" s="104">
        <f>+'Residential Calcs'!G8</f>
        <v>2</v>
      </c>
      <c r="H30" s="104">
        <f>+'Residential Calcs'!G9</f>
        <v>0</v>
      </c>
      <c r="I30" s="105">
        <f t="shared" si="0"/>
        <v>7</v>
      </c>
      <c r="J30" s="11"/>
      <c r="AQ30"/>
      <c r="AR30"/>
    </row>
    <row r="31" spans="1:44" ht="14.45" customHeight="1" x14ac:dyDescent="0.25">
      <c r="A31" s="144"/>
      <c r="B31" s="130">
        <v>11</v>
      </c>
      <c r="C31" s="38"/>
      <c r="D31" s="131"/>
      <c r="E31" s="106">
        <f>+'Residential Calcs'!G$11</f>
        <v>27.01</v>
      </c>
      <c r="F31" s="107">
        <f>+'Residential Calcs'!G$12</f>
        <v>13.899999999999999</v>
      </c>
      <c r="G31" s="107">
        <f>+'Residential Calcs'!G$13</f>
        <v>10</v>
      </c>
      <c r="H31" s="107">
        <f>+'Residential Calcs'!G$14</f>
        <v>0</v>
      </c>
      <c r="I31" s="108">
        <f t="shared" si="0"/>
        <v>50.91</v>
      </c>
      <c r="J31" s="11"/>
      <c r="AQ31"/>
      <c r="AR31"/>
    </row>
    <row r="32" spans="1:44" ht="14.45" customHeight="1" x14ac:dyDescent="0.25">
      <c r="A32" s="144" t="s">
        <v>75</v>
      </c>
      <c r="B32" s="130">
        <v>12</v>
      </c>
      <c r="C32" s="38"/>
      <c r="D32" s="131" t="str">
        <f>A32</f>
        <v>JUNE</v>
      </c>
      <c r="E32" s="109"/>
      <c r="F32" s="110">
        <f>+'Residential Calcs'!H7</f>
        <v>5</v>
      </c>
      <c r="G32" s="110">
        <f>+'Residential Calcs'!H8</f>
        <v>7</v>
      </c>
      <c r="H32" s="110">
        <f>+'Residential Calcs'!H9</f>
        <v>0</v>
      </c>
      <c r="I32" s="111">
        <f t="shared" si="0"/>
        <v>12</v>
      </c>
      <c r="J32" s="11"/>
      <c r="AQ32"/>
      <c r="AR32"/>
    </row>
    <row r="33" spans="1:44" ht="14.45" customHeight="1" x14ac:dyDescent="0.25">
      <c r="A33" s="144"/>
      <c r="B33" s="130">
        <v>4</v>
      </c>
      <c r="C33" s="38"/>
      <c r="D33" s="131"/>
      <c r="E33" s="112">
        <f>+'Residential Calcs'!H$11</f>
        <v>27.01</v>
      </c>
      <c r="F33" s="113">
        <f>+'Residential Calcs'!H$12</f>
        <v>13.899999999999999</v>
      </c>
      <c r="G33" s="113">
        <f>+'Residential Calcs'!H$13</f>
        <v>35</v>
      </c>
      <c r="H33" s="113">
        <f>+'Residential Calcs'!H$14</f>
        <v>0</v>
      </c>
      <c r="I33" s="114">
        <f t="shared" si="0"/>
        <v>75.91</v>
      </c>
      <c r="J33" s="11"/>
      <c r="AQ33"/>
      <c r="AR33"/>
    </row>
    <row r="34" spans="1:44" ht="14.45" customHeight="1" x14ac:dyDescent="0.25">
      <c r="A34" s="144" t="s">
        <v>76</v>
      </c>
      <c r="B34" s="130">
        <v>17</v>
      </c>
      <c r="C34" s="38"/>
      <c r="D34" s="131" t="str">
        <f>A34</f>
        <v>JULY</v>
      </c>
      <c r="E34" s="103"/>
      <c r="F34" s="104">
        <f>+'Residential Calcs'!I7</f>
        <v>5</v>
      </c>
      <c r="G34" s="104">
        <f>+'Residential Calcs'!I8</f>
        <v>12</v>
      </c>
      <c r="H34" s="104">
        <f>+'Residential Calcs'!I9</f>
        <v>0</v>
      </c>
      <c r="I34" s="105">
        <f t="shared" si="0"/>
        <v>17</v>
      </c>
      <c r="J34" s="11"/>
      <c r="AQ34"/>
      <c r="AR34"/>
    </row>
    <row r="35" spans="1:44" ht="14.45" customHeight="1" x14ac:dyDescent="0.25">
      <c r="A35" s="144"/>
      <c r="B35" s="130"/>
      <c r="C35" s="38"/>
      <c r="D35" s="131"/>
      <c r="E35" s="106">
        <f>+'Residential Calcs'!I$11</f>
        <v>27.01</v>
      </c>
      <c r="F35" s="107">
        <f>+'Residential Calcs'!I$12</f>
        <v>13.899999999999999</v>
      </c>
      <c r="G35" s="107">
        <f>+'Residential Calcs'!I$13</f>
        <v>60</v>
      </c>
      <c r="H35" s="107">
        <f>+'Residential Calcs'!I$14</f>
        <v>0</v>
      </c>
      <c r="I35" s="108">
        <f t="shared" si="0"/>
        <v>100.91</v>
      </c>
      <c r="J35" s="11"/>
      <c r="AQ35"/>
      <c r="AR35"/>
    </row>
    <row r="36" spans="1:44" ht="14.45" customHeight="1" x14ac:dyDescent="0.25">
      <c r="A36" s="144" t="s">
        <v>77</v>
      </c>
      <c r="B36" s="130">
        <v>16</v>
      </c>
      <c r="C36" s="38"/>
      <c r="D36" s="131" t="str">
        <f>A36</f>
        <v>AUGUST</v>
      </c>
      <c r="E36" s="109"/>
      <c r="F36" s="110">
        <f>+'Residential Calcs'!J7</f>
        <v>5</v>
      </c>
      <c r="G36" s="110">
        <f>+'Residential Calcs'!J8</f>
        <v>11</v>
      </c>
      <c r="H36" s="110">
        <f>+'Residential Calcs'!J9</f>
        <v>0</v>
      </c>
      <c r="I36" s="111">
        <f t="shared" si="0"/>
        <v>16</v>
      </c>
      <c r="J36" s="11"/>
      <c r="AQ36"/>
      <c r="AR36"/>
    </row>
    <row r="37" spans="1:44" ht="14.45" customHeight="1" x14ac:dyDescent="0.25">
      <c r="A37" s="144"/>
      <c r="B37" s="130"/>
      <c r="C37" s="38"/>
      <c r="D37" s="131"/>
      <c r="E37" s="112">
        <f>+'Residential Calcs'!J$11</f>
        <v>27.01</v>
      </c>
      <c r="F37" s="113">
        <f>+'Residential Calcs'!J$12</f>
        <v>13.899999999999999</v>
      </c>
      <c r="G37" s="113">
        <f>+'Residential Calcs'!J$13</f>
        <v>55</v>
      </c>
      <c r="H37" s="113">
        <f>+'Residential Calcs'!J$14</f>
        <v>0</v>
      </c>
      <c r="I37" s="114">
        <f t="shared" si="0"/>
        <v>95.91</v>
      </c>
      <c r="J37" s="11"/>
      <c r="AQ37"/>
      <c r="AR37"/>
    </row>
    <row r="38" spans="1:44" ht="14.45" customHeight="1" x14ac:dyDescent="0.25">
      <c r="A38" s="144" t="s">
        <v>78</v>
      </c>
      <c r="B38" s="130">
        <v>16</v>
      </c>
      <c r="C38" s="38"/>
      <c r="D38" s="131" t="str">
        <f>A38</f>
        <v>SEPTEMBER</v>
      </c>
      <c r="E38" s="103"/>
      <c r="F38" s="104">
        <f>+'Residential Calcs'!K7</f>
        <v>5</v>
      </c>
      <c r="G38" s="104">
        <f>+'Residential Calcs'!K8</f>
        <v>11</v>
      </c>
      <c r="H38" s="104">
        <f>+'Residential Calcs'!K9</f>
        <v>0</v>
      </c>
      <c r="I38" s="105">
        <f t="shared" si="0"/>
        <v>16</v>
      </c>
      <c r="J38" s="11"/>
      <c r="AQ38"/>
      <c r="AR38"/>
    </row>
    <row r="39" spans="1:44" ht="14.45" customHeight="1" x14ac:dyDescent="0.25">
      <c r="A39" s="144"/>
      <c r="B39" s="130"/>
      <c r="C39" s="38"/>
      <c r="D39" s="131"/>
      <c r="E39" s="106">
        <f>+'Residential Calcs'!K$11</f>
        <v>27.01</v>
      </c>
      <c r="F39" s="107">
        <f>+'Residential Calcs'!K$12</f>
        <v>13.899999999999999</v>
      </c>
      <c r="G39" s="107">
        <f>+'Residential Calcs'!K$13</f>
        <v>55</v>
      </c>
      <c r="H39" s="107">
        <f>+'Residential Calcs'!K$14</f>
        <v>0</v>
      </c>
      <c r="I39" s="108">
        <f t="shared" si="0"/>
        <v>95.91</v>
      </c>
      <c r="J39" s="11"/>
      <c r="AQ39"/>
      <c r="AR39"/>
    </row>
    <row r="40" spans="1:44" ht="14.45" customHeight="1" x14ac:dyDescent="0.25">
      <c r="A40" s="144" t="s">
        <v>79</v>
      </c>
      <c r="B40" s="130">
        <v>11</v>
      </c>
      <c r="C40" s="38"/>
      <c r="D40" s="131" t="str">
        <f>A40</f>
        <v>OCTOBER</v>
      </c>
      <c r="E40" s="109"/>
      <c r="F40" s="110">
        <f>+'Residential Calcs'!L7</f>
        <v>5</v>
      </c>
      <c r="G40" s="110">
        <f>+'Residential Calcs'!L8</f>
        <v>6</v>
      </c>
      <c r="H40" s="110">
        <f>+'Residential Calcs'!L9</f>
        <v>0</v>
      </c>
      <c r="I40" s="111">
        <f t="shared" si="0"/>
        <v>11</v>
      </c>
      <c r="J40" s="11"/>
      <c r="AQ40"/>
      <c r="AR40"/>
    </row>
    <row r="41" spans="1:44" ht="14.45" customHeight="1" x14ac:dyDescent="0.25">
      <c r="A41" s="144"/>
      <c r="B41" s="130"/>
      <c r="C41" s="38"/>
      <c r="D41" s="131"/>
      <c r="E41" s="112">
        <f>+'Residential Calcs'!L$11</f>
        <v>27.01</v>
      </c>
      <c r="F41" s="113">
        <f>+'Residential Calcs'!L$12</f>
        <v>13.899999999999999</v>
      </c>
      <c r="G41" s="113">
        <f>+'Residential Calcs'!L$13</f>
        <v>30</v>
      </c>
      <c r="H41" s="113">
        <f>+'Residential Calcs'!L$14</f>
        <v>0</v>
      </c>
      <c r="I41" s="114">
        <f t="shared" si="0"/>
        <v>70.91</v>
      </c>
      <c r="J41" s="11"/>
      <c r="AQ41"/>
      <c r="AR41"/>
    </row>
    <row r="42" spans="1:44" ht="14.45" customHeight="1" x14ac:dyDescent="0.25">
      <c r="A42" s="144" t="s">
        <v>80</v>
      </c>
      <c r="B42" s="130">
        <v>5</v>
      </c>
      <c r="C42" s="38"/>
      <c r="D42" s="131" t="str">
        <f>A42</f>
        <v>NOVEMBER</v>
      </c>
      <c r="E42" s="103"/>
      <c r="F42" s="104">
        <f>+'Residential Calcs'!M7</f>
        <v>5</v>
      </c>
      <c r="G42" s="104">
        <f>+'Residential Calcs'!M8</f>
        <v>0</v>
      </c>
      <c r="H42" s="104">
        <f>+'Residential Calcs'!M9</f>
        <v>0</v>
      </c>
      <c r="I42" s="105">
        <f t="shared" si="0"/>
        <v>5</v>
      </c>
      <c r="J42" s="11"/>
      <c r="AQ42"/>
      <c r="AR42"/>
    </row>
    <row r="43" spans="1:44" ht="14.45" customHeight="1" x14ac:dyDescent="0.25">
      <c r="A43" s="144"/>
      <c r="B43" s="130"/>
      <c r="C43" s="38"/>
      <c r="D43" s="131"/>
      <c r="E43" s="106">
        <f>+'Residential Calcs'!M$11</f>
        <v>27.01</v>
      </c>
      <c r="F43" s="107">
        <f>+'Residential Calcs'!M$12</f>
        <v>13.899999999999999</v>
      </c>
      <c r="G43" s="107">
        <f>+'Residential Calcs'!M$13</f>
        <v>0</v>
      </c>
      <c r="H43" s="107">
        <f>+'Residential Calcs'!M$14</f>
        <v>0</v>
      </c>
      <c r="I43" s="108">
        <f t="shared" si="0"/>
        <v>40.909999999999997</v>
      </c>
      <c r="J43" s="11"/>
      <c r="AQ43"/>
      <c r="AR43"/>
    </row>
    <row r="44" spans="1:44" ht="14.45" customHeight="1" x14ac:dyDescent="0.25">
      <c r="A44" s="144" t="s">
        <v>81</v>
      </c>
      <c r="B44" s="130">
        <v>4</v>
      </c>
      <c r="C44" s="38"/>
      <c r="D44" s="131" t="str">
        <f>A44</f>
        <v>DECEMBER</v>
      </c>
      <c r="E44" s="109"/>
      <c r="F44" s="110">
        <f>+'Residential Calcs'!N7</f>
        <v>4</v>
      </c>
      <c r="G44" s="110">
        <f>+'Residential Calcs'!N8</f>
        <v>0</v>
      </c>
      <c r="H44" s="110">
        <f>+'Residential Calcs'!N9</f>
        <v>0</v>
      </c>
      <c r="I44" s="111">
        <f t="shared" si="0"/>
        <v>4</v>
      </c>
      <c r="J44" s="11"/>
      <c r="AQ44"/>
      <c r="AR44"/>
    </row>
    <row r="45" spans="1:44" ht="15" customHeight="1" thickBot="1" x14ac:dyDescent="0.3">
      <c r="A45" s="144"/>
      <c r="B45" s="132"/>
      <c r="C45" s="38"/>
      <c r="D45" s="131"/>
      <c r="E45" s="112">
        <f>+'Residential Calcs'!N$11</f>
        <v>27.01</v>
      </c>
      <c r="F45" s="113">
        <f>+'Residential Calcs'!N$12</f>
        <v>11.12</v>
      </c>
      <c r="G45" s="113">
        <f>+'Residential Calcs'!N$13</f>
        <v>0</v>
      </c>
      <c r="H45" s="113">
        <f>+'Residential Calcs'!N$14</f>
        <v>0</v>
      </c>
      <c r="I45" s="114">
        <f t="shared" si="0"/>
        <v>38.130000000000003</v>
      </c>
      <c r="J45" s="11"/>
      <c r="AQ45"/>
      <c r="AR45"/>
    </row>
    <row r="46" spans="1:44" ht="18.75" thickBot="1" x14ac:dyDescent="0.3">
      <c r="A46" s="25"/>
      <c r="B46" s="26"/>
      <c r="D46" s="131" t="s">
        <v>68</v>
      </c>
      <c r="E46" s="115"/>
      <c r="F46" s="116">
        <f t="shared" ref="F46:H47" si="1">+F22+F24+F26+F28+F30+F32+F34+F36+F38+F40+F42+F44</f>
        <v>55</v>
      </c>
      <c r="G46" s="116">
        <f t="shared" si="1"/>
        <v>49</v>
      </c>
      <c r="H46" s="116">
        <f t="shared" si="1"/>
        <v>0</v>
      </c>
      <c r="I46" s="105">
        <f t="shared" si="0"/>
        <v>104</v>
      </c>
      <c r="J46" s="11"/>
      <c r="AQ46"/>
      <c r="AR46"/>
    </row>
    <row r="47" spans="1:44" ht="18" x14ac:dyDescent="0.25">
      <c r="B47" s="11"/>
      <c r="D47" s="131"/>
      <c r="E47" s="117">
        <f>+E23+E25+E27+E29+E31+E33+E35+E37+E39+E41+E43+E45</f>
        <v>324.11999999999995</v>
      </c>
      <c r="F47" s="118">
        <f t="shared" si="1"/>
        <v>152.90000000000003</v>
      </c>
      <c r="G47" s="118">
        <f t="shared" si="1"/>
        <v>245</v>
      </c>
      <c r="H47" s="118">
        <f t="shared" si="1"/>
        <v>0</v>
      </c>
      <c r="I47" s="108">
        <f t="shared" si="0"/>
        <v>722.02</v>
      </c>
      <c r="J47" s="11"/>
      <c r="K47" s="28"/>
      <c r="AQ47"/>
      <c r="AR47"/>
    </row>
    <row r="48" spans="1:44" x14ac:dyDescent="0.25">
      <c r="B48" t="s">
        <v>85</v>
      </c>
      <c r="D48" s="119"/>
      <c r="E48" s="30"/>
      <c r="F48" s="29"/>
      <c r="G48" s="29"/>
      <c r="H48" s="11"/>
      <c r="I48" s="120"/>
    </row>
    <row r="49" spans="2:9" x14ac:dyDescent="0.25">
      <c r="B49" s="11"/>
      <c r="D49" s="121" t="s">
        <v>89</v>
      </c>
      <c r="E49" s="30"/>
      <c r="F49" s="29"/>
      <c r="G49" s="29"/>
      <c r="H49" s="11"/>
      <c r="I49" s="120"/>
    </row>
    <row r="50" spans="2:9" x14ac:dyDescent="0.25">
      <c r="B50" s="11"/>
      <c r="D50" s="122" t="s">
        <v>97</v>
      </c>
      <c r="E50" s="30"/>
      <c r="F50" s="29"/>
      <c r="G50" s="29"/>
      <c r="H50" s="11"/>
      <c r="I50" s="120"/>
    </row>
    <row r="51" spans="2:9" x14ac:dyDescent="0.25">
      <c r="B51" s="11"/>
      <c r="D51" s="122" t="s">
        <v>98</v>
      </c>
      <c r="E51" s="30"/>
      <c r="F51" s="29"/>
      <c r="G51" s="29"/>
      <c r="H51" s="11"/>
      <c r="I51" s="120"/>
    </row>
    <row r="52" spans="2:9" x14ac:dyDescent="0.25">
      <c r="B52" s="11"/>
      <c r="D52" s="122" t="s">
        <v>99</v>
      </c>
      <c r="E52" s="30"/>
      <c r="F52" s="29"/>
      <c r="G52" s="29"/>
      <c r="H52" s="11"/>
      <c r="I52" s="120"/>
    </row>
    <row r="53" spans="2:9" x14ac:dyDescent="0.25">
      <c r="B53" s="11"/>
      <c r="D53" s="123" t="s">
        <v>100</v>
      </c>
      <c r="E53" s="124"/>
      <c r="F53" s="125"/>
      <c r="G53" s="125"/>
      <c r="H53" s="126"/>
      <c r="I53" s="127"/>
    </row>
    <row r="54" spans="2:9" x14ac:dyDescent="0.25">
      <c r="B54" s="11"/>
      <c r="D54" s="29"/>
      <c r="E54" s="30"/>
      <c r="F54" s="29"/>
      <c r="G54" s="29"/>
      <c r="H54" s="11"/>
      <c r="I54" s="11"/>
    </row>
    <row r="55" spans="2:9" x14ac:dyDescent="0.25">
      <c r="B55" s="11"/>
      <c r="D55" s="29"/>
      <c r="E55" s="30"/>
      <c r="F55" s="29"/>
      <c r="G55" s="29"/>
      <c r="H55" s="11"/>
      <c r="I55" s="11"/>
    </row>
    <row r="56" spans="2:9" x14ac:dyDescent="0.25">
      <c r="B56" s="11"/>
      <c r="D56" s="29"/>
      <c r="E56" s="30"/>
      <c r="F56" s="29"/>
      <c r="G56" s="29"/>
      <c r="H56" s="11"/>
      <c r="I56" s="11"/>
    </row>
    <row r="57" spans="2:9" x14ac:dyDescent="0.25">
      <c r="B57" s="11"/>
      <c r="D57" s="29"/>
      <c r="E57" s="30"/>
      <c r="F57" s="29"/>
      <c r="G57" s="29"/>
      <c r="H57" s="11"/>
      <c r="I57" s="11"/>
    </row>
    <row r="58" spans="2:9" x14ac:dyDescent="0.25">
      <c r="B58" s="11"/>
      <c r="D58" s="29"/>
      <c r="E58" s="30"/>
      <c r="F58" s="29"/>
      <c r="G58" s="29"/>
      <c r="H58" s="11"/>
      <c r="I58" s="11"/>
    </row>
    <row r="59" spans="2:9" x14ac:dyDescent="0.25">
      <c r="B59" s="11"/>
      <c r="D59" s="29"/>
      <c r="E59" s="30"/>
      <c r="F59" s="29"/>
      <c r="G59" s="29"/>
      <c r="H59" s="11"/>
      <c r="I59" s="11"/>
    </row>
    <row r="60" spans="2:9" x14ac:dyDescent="0.25">
      <c r="B60" s="11"/>
      <c r="D60" s="29"/>
      <c r="E60" s="30"/>
      <c r="F60" s="29"/>
      <c r="G60" s="29"/>
      <c r="H60" s="11"/>
      <c r="I60" s="11"/>
    </row>
    <row r="61" spans="2:9" x14ac:dyDescent="0.25">
      <c r="B61" s="11"/>
      <c r="D61" s="29"/>
      <c r="E61" s="30"/>
      <c r="F61" s="29"/>
      <c r="G61" s="29"/>
      <c r="H61" s="11"/>
      <c r="I61" s="11"/>
    </row>
    <row r="62" spans="2:9" x14ac:dyDescent="0.25">
      <c r="B62" s="11"/>
      <c r="D62" s="29"/>
      <c r="E62" s="30"/>
      <c r="F62" s="29"/>
      <c r="G62" s="29"/>
      <c r="H62" s="11"/>
      <c r="I62" s="11"/>
    </row>
    <row r="63" spans="2:9" x14ac:dyDescent="0.25">
      <c r="B63" s="11"/>
      <c r="D63" s="29"/>
      <c r="E63" s="30"/>
      <c r="F63" s="29"/>
      <c r="G63" s="29"/>
      <c r="H63" s="11"/>
      <c r="I63" s="11"/>
    </row>
    <row r="64" spans="2:9" x14ac:dyDescent="0.25">
      <c r="B64" s="11"/>
      <c r="D64" s="29"/>
      <c r="E64" s="30"/>
      <c r="F64" s="29"/>
      <c r="G64" s="29"/>
      <c r="H64" s="11"/>
      <c r="I64" s="11"/>
    </row>
    <row r="65" spans="2:9" x14ac:dyDescent="0.25">
      <c r="B65" s="11"/>
      <c r="D65" s="29"/>
      <c r="E65" s="30"/>
      <c r="F65" s="29"/>
      <c r="G65" s="29"/>
      <c r="H65" s="11"/>
      <c r="I65" s="11"/>
    </row>
    <row r="66" spans="2:9" x14ac:dyDescent="0.25">
      <c r="B66" s="11"/>
      <c r="D66" s="29"/>
      <c r="E66" s="30"/>
      <c r="F66" s="29"/>
      <c r="G66" s="29"/>
      <c r="H66" s="11"/>
      <c r="I66" s="11"/>
    </row>
    <row r="67" spans="2:9" x14ac:dyDescent="0.25">
      <c r="B67" s="11"/>
      <c r="D67" s="29"/>
      <c r="E67" s="30"/>
      <c r="F67" s="29"/>
      <c r="G67" s="29"/>
      <c r="H67" s="11"/>
      <c r="I67" s="11"/>
    </row>
    <row r="68" spans="2:9" x14ac:dyDescent="0.25">
      <c r="B68" s="11"/>
      <c r="D68" s="29"/>
      <c r="E68" s="30"/>
      <c r="F68" s="29"/>
      <c r="G68" s="29"/>
      <c r="H68" s="11"/>
      <c r="I68" s="11"/>
    </row>
    <row r="69" spans="2:9" x14ac:dyDescent="0.25">
      <c r="B69" s="11"/>
      <c r="D69" s="29"/>
      <c r="E69" s="30"/>
      <c r="F69" s="29"/>
      <c r="G69" s="29"/>
      <c r="H69" s="11"/>
      <c r="I69" s="11"/>
    </row>
    <row r="70" spans="2:9" x14ac:dyDescent="0.25">
      <c r="B70" s="11"/>
      <c r="D70" s="29"/>
      <c r="E70" s="30"/>
      <c r="F70" s="29"/>
      <c r="G70" s="29"/>
      <c r="H70" s="11"/>
      <c r="I70" s="11"/>
    </row>
    <row r="71" spans="2:9" x14ac:dyDescent="0.25">
      <c r="B71" s="11"/>
      <c r="D71" s="29"/>
      <c r="E71" s="30"/>
      <c r="F71" s="29"/>
      <c r="G71" s="29"/>
      <c r="H71" s="11"/>
      <c r="I71" s="11"/>
    </row>
    <row r="72" spans="2:9" x14ac:dyDescent="0.25">
      <c r="B72" s="11"/>
      <c r="D72" s="29"/>
      <c r="E72" s="30"/>
      <c r="F72" s="29"/>
      <c r="G72" s="29"/>
      <c r="H72" s="11"/>
      <c r="I72" s="11"/>
    </row>
    <row r="73" spans="2:9" x14ac:dyDescent="0.25">
      <c r="B73" s="11"/>
      <c r="D73" s="29"/>
      <c r="E73" s="30"/>
      <c r="F73" s="29"/>
      <c r="G73" s="29"/>
      <c r="H73" s="11"/>
      <c r="I73" s="11"/>
    </row>
    <row r="74" spans="2:9" x14ac:dyDescent="0.25">
      <c r="B74" s="11"/>
      <c r="D74" s="29"/>
      <c r="E74" s="30"/>
      <c r="F74" s="29"/>
      <c r="G74" s="29"/>
      <c r="H74" s="11"/>
      <c r="I74" s="11"/>
    </row>
    <row r="75" spans="2:9" x14ac:dyDescent="0.25">
      <c r="B75" s="11"/>
      <c r="D75" s="29"/>
      <c r="E75" s="30"/>
      <c r="F75" s="29"/>
      <c r="G75" s="29"/>
      <c r="H75" s="11"/>
      <c r="I75" s="11"/>
    </row>
    <row r="76" spans="2:9" x14ac:dyDescent="0.25">
      <c r="B76" s="11"/>
      <c r="D76" s="29"/>
      <c r="E76" s="30"/>
      <c r="F76" s="29"/>
      <c r="G76" s="29"/>
      <c r="H76" s="11"/>
      <c r="I76" s="11"/>
    </row>
    <row r="77" spans="2:9" x14ac:dyDescent="0.25">
      <c r="B77" s="11"/>
      <c r="D77" s="29"/>
      <c r="E77" s="30"/>
      <c r="F77" s="29"/>
      <c r="G77" s="29"/>
      <c r="H77" s="11"/>
      <c r="I77" s="11"/>
    </row>
    <row r="78" spans="2:9" x14ac:dyDescent="0.25">
      <c r="B78" s="11"/>
      <c r="D78" s="29"/>
      <c r="E78" s="30"/>
      <c r="F78" s="29"/>
      <c r="G78" s="29"/>
      <c r="H78" s="11"/>
      <c r="I78" s="11"/>
    </row>
    <row r="79" spans="2:9" x14ac:dyDescent="0.25">
      <c r="B79" s="11"/>
      <c r="D79" s="29"/>
      <c r="E79" s="30"/>
      <c r="F79" s="29"/>
      <c r="G79" s="29"/>
      <c r="H79" s="11"/>
      <c r="I79" s="11"/>
    </row>
    <row r="80" spans="2:9" x14ac:dyDescent="0.25">
      <c r="B80" s="11"/>
      <c r="D80" s="29"/>
      <c r="E80" s="30"/>
      <c r="F80" s="29"/>
      <c r="G80" s="29"/>
      <c r="H80" s="11"/>
      <c r="I80" s="11"/>
    </row>
    <row r="81" spans="2:9" x14ac:dyDescent="0.25">
      <c r="B81" s="11"/>
      <c r="D81" s="29"/>
      <c r="E81" s="30"/>
      <c r="F81" s="29"/>
      <c r="G81" s="29"/>
      <c r="H81" s="11"/>
      <c r="I81" s="11"/>
    </row>
    <row r="82" spans="2:9" x14ac:dyDescent="0.25">
      <c r="B82" s="11"/>
      <c r="D82" s="29"/>
      <c r="E82" s="30"/>
      <c r="F82" s="29"/>
      <c r="G82" s="29"/>
      <c r="H82" s="11"/>
      <c r="I82" s="11"/>
    </row>
    <row r="83" spans="2:9" x14ac:dyDescent="0.25">
      <c r="B83" s="11"/>
      <c r="D83" s="29"/>
      <c r="E83" s="30"/>
      <c r="F83" s="29"/>
      <c r="G83" s="29"/>
      <c r="H83" s="11"/>
      <c r="I83" s="11"/>
    </row>
    <row r="84" spans="2:9" x14ac:dyDescent="0.25">
      <c r="B84" s="11"/>
      <c r="D84" s="29"/>
      <c r="E84" s="30"/>
      <c r="F84" s="29"/>
      <c r="G84" s="29"/>
      <c r="H84" s="11"/>
      <c r="I84" s="11"/>
    </row>
    <row r="85" spans="2:9" x14ac:dyDescent="0.25">
      <c r="B85" s="11"/>
      <c r="D85" s="29"/>
      <c r="E85" s="30"/>
      <c r="F85" s="29"/>
      <c r="G85" s="29"/>
      <c r="H85" s="11"/>
      <c r="I85" s="11"/>
    </row>
    <row r="86" spans="2:9" x14ac:dyDescent="0.25">
      <c r="B86" s="11"/>
      <c r="D86" s="29"/>
      <c r="E86" s="30"/>
      <c r="F86" s="29"/>
      <c r="G86" s="29"/>
      <c r="H86" s="11"/>
      <c r="I86" s="11"/>
    </row>
    <row r="87" spans="2:9" x14ac:dyDescent="0.25">
      <c r="B87" s="11"/>
      <c r="D87" s="29"/>
      <c r="E87" s="30"/>
      <c r="F87" s="29"/>
      <c r="G87" s="29"/>
      <c r="H87" s="11"/>
      <c r="I87" s="11"/>
    </row>
    <row r="88" spans="2:9" x14ac:dyDescent="0.25">
      <c r="B88" s="11"/>
      <c r="D88" s="29"/>
      <c r="E88" s="30"/>
      <c r="F88" s="29"/>
      <c r="G88" s="29"/>
      <c r="H88" s="11"/>
      <c r="I88" s="11"/>
    </row>
    <row r="89" spans="2:9" x14ac:dyDescent="0.25">
      <c r="B89" s="11"/>
      <c r="D89" s="29"/>
      <c r="E89" s="30"/>
      <c r="F89" s="29"/>
      <c r="G89" s="29"/>
      <c r="H89" s="11"/>
      <c r="I89" s="11"/>
    </row>
    <row r="90" spans="2:9" x14ac:dyDescent="0.25">
      <c r="B90" s="11"/>
      <c r="D90" s="29"/>
      <c r="E90" s="30"/>
      <c r="F90" s="29"/>
      <c r="G90" s="29"/>
      <c r="H90" s="11"/>
      <c r="I90" s="11"/>
    </row>
    <row r="91" spans="2:9" x14ac:dyDescent="0.25">
      <c r="B91" s="11"/>
      <c r="D91" s="29"/>
      <c r="E91" s="30"/>
      <c r="F91" s="29"/>
      <c r="G91" s="29"/>
      <c r="H91" s="11"/>
      <c r="I91" s="11"/>
    </row>
    <row r="92" spans="2:9" x14ac:dyDescent="0.25">
      <c r="B92" s="11"/>
      <c r="D92" s="29"/>
      <c r="E92" s="30"/>
      <c r="F92" s="29"/>
      <c r="G92" s="29"/>
      <c r="H92" s="11"/>
      <c r="I92" s="11"/>
    </row>
    <row r="93" spans="2:9" x14ac:dyDescent="0.25">
      <c r="B93" s="11"/>
      <c r="D93" s="29"/>
      <c r="E93" s="30"/>
      <c r="F93" s="29"/>
      <c r="G93" s="29"/>
      <c r="H93" s="11"/>
      <c r="I93" s="11"/>
    </row>
    <row r="94" spans="2:9" x14ac:dyDescent="0.25">
      <c r="B94" s="11"/>
      <c r="D94" s="29"/>
      <c r="E94" s="30"/>
      <c r="F94" s="29"/>
      <c r="G94" s="29"/>
      <c r="H94" s="11"/>
      <c r="I94" s="11"/>
    </row>
    <row r="95" spans="2:9" x14ac:dyDescent="0.25">
      <c r="B95" s="11"/>
      <c r="D95" s="29"/>
      <c r="E95" s="30"/>
      <c r="F95" s="29"/>
      <c r="G95" s="29"/>
      <c r="H95" s="11"/>
      <c r="I95" s="11"/>
    </row>
    <row r="96" spans="2:9" x14ac:dyDescent="0.25">
      <c r="B96" s="11"/>
      <c r="D96" s="29"/>
      <c r="E96" s="30"/>
      <c r="F96" s="29"/>
      <c r="G96" s="29"/>
      <c r="H96" s="11"/>
      <c r="I96" s="11"/>
    </row>
    <row r="97" spans="2:9" x14ac:dyDescent="0.25">
      <c r="B97" s="11"/>
      <c r="D97" s="29"/>
      <c r="E97" s="30"/>
      <c r="F97" s="29"/>
      <c r="G97" s="29"/>
      <c r="H97" s="11"/>
      <c r="I97" s="11"/>
    </row>
    <row r="98" spans="2:9" x14ac:dyDescent="0.25">
      <c r="B98" s="11"/>
      <c r="D98" s="29"/>
      <c r="E98" s="30"/>
      <c r="F98" s="29"/>
      <c r="G98" s="29"/>
      <c r="H98" s="11"/>
      <c r="I98" s="11"/>
    </row>
    <row r="99" spans="2:9" x14ac:dyDescent="0.25">
      <c r="B99" s="11"/>
      <c r="D99" s="29"/>
      <c r="E99" s="30"/>
      <c r="F99" s="29"/>
      <c r="G99" s="29"/>
      <c r="H99" s="11"/>
      <c r="I99" s="11"/>
    </row>
    <row r="100" spans="2:9" x14ac:dyDescent="0.25">
      <c r="B100" s="11"/>
      <c r="D100" s="29"/>
      <c r="E100" s="30"/>
      <c r="F100" s="29"/>
      <c r="G100" s="29"/>
      <c r="H100" s="11"/>
      <c r="I100" s="11"/>
    </row>
    <row r="101" spans="2:9" x14ac:dyDescent="0.25">
      <c r="B101" s="11"/>
      <c r="D101" s="29"/>
      <c r="E101" s="30"/>
      <c r="F101" s="29"/>
      <c r="G101" s="29"/>
      <c r="H101" s="11"/>
      <c r="I101" s="11"/>
    </row>
    <row r="102" spans="2:9" x14ac:dyDescent="0.25">
      <c r="B102" s="11"/>
      <c r="D102" s="29"/>
      <c r="E102" s="30"/>
      <c r="F102" s="29"/>
      <c r="G102" s="29"/>
      <c r="H102" s="11"/>
      <c r="I102" s="11"/>
    </row>
    <row r="103" spans="2:9" x14ac:dyDescent="0.25">
      <c r="B103" s="11"/>
      <c r="D103" s="29"/>
      <c r="E103" s="30"/>
      <c r="F103" s="29"/>
      <c r="G103" s="29"/>
      <c r="H103" s="11"/>
      <c r="I103" s="11"/>
    </row>
    <row r="104" spans="2:9" x14ac:dyDescent="0.25">
      <c r="B104" s="11"/>
      <c r="D104" s="29"/>
      <c r="E104" s="30"/>
      <c r="F104" s="29"/>
      <c r="G104" s="29"/>
      <c r="H104" s="11"/>
      <c r="I104" s="11"/>
    </row>
    <row r="105" spans="2:9" x14ac:dyDescent="0.25">
      <c r="B105" s="11"/>
      <c r="D105" s="29"/>
      <c r="E105" s="30"/>
      <c r="F105" s="29"/>
      <c r="G105" s="29"/>
      <c r="H105" s="11"/>
      <c r="I105" s="11"/>
    </row>
    <row r="106" spans="2:9" x14ac:dyDescent="0.25">
      <c r="B106" s="11"/>
      <c r="D106" s="29"/>
      <c r="E106" s="30"/>
      <c r="F106" s="29"/>
      <c r="G106" s="29"/>
      <c r="H106" s="11"/>
      <c r="I106" s="11"/>
    </row>
    <row r="107" spans="2:9" x14ac:dyDescent="0.25">
      <c r="B107" s="11"/>
      <c r="D107" s="29"/>
      <c r="E107" s="30"/>
      <c r="F107" s="29"/>
      <c r="G107" s="29"/>
      <c r="H107" s="11"/>
      <c r="I107" s="11"/>
    </row>
    <row r="108" spans="2:9" x14ac:dyDescent="0.25">
      <c r="B108" s="11"/>
      <c r="D108" s="29"/>
      <c r="E108" s="30"/>
      <c r="F108" s="29"/>
      <c r="G108" s="29"/>
      <c r="H108" s="11"/>
      <c r="I108" s="11"/>
    </row>
    <row r="109" spans="2:9" x14ac:dyDescent="0.25">
      <c r="B109" s="11"/>
      <c r="D109" s="29"/>
      <c r="E109" s="30"/>
      <c r="F109" s="29"/>
      <c r="G109" s="29"/>
      <c r="H109" s="11"/>
      <c r="I109" s="11"/>
    </row>
    <row r="110" spans="2:9" x14ac:dyDescent="0.25">
      <c r="B110" s="11"/>
      <c r="D110" s="29"/>
      <c r="E110" s="30"/>
      <c r="F110" s="29"/>
      <c r="G110" s="29"/>
      <c r="H110" s="11"/>
      <c r="I110" s="11"/>
    </row>
    <row r="111" spans="2:9" x14ac:dyDescent="0.25">
      <c r="B111" s="11"/>
      <c r="D111" s="29"/>
      <c r="E111" s="30"/>
      <c r="F111" s="29"/>
      <c r="G111" s="29"/>
      <c r="H111" s="11"/>
      <c r="I111" s="11"/>
    </row>
    <row r="112" spans="2:9" x14ac:dyDescent="0.25">
      <c r="B112" s="11"/>
      <c r="D112" s="29"/>
      <c r="E112" s="30"/>
      <c r="F112" s="29"/>
      <c r="G112" s="29"/>
      <c r="H112" s="11"/>
      <c r="I112" s="11"/>
    </row>
    <row r="113" spans="2:9" x14ac:dyDescent="0.25">
      <c r="B113" s="11"/>
      <c r="D113" s="29"/>
      <c r="E113" s="30"/>
      <c r="F113" s="29"/>
      <c r="G113" s="29"/>
      <c r="H113" s="11"/>
      <c r="I113" s="11"/>
    </row>
    <row r="114" spans="2:9" x14ac:dyDescent="0.25">
      <c r="B114" s="11"/>
      <c r="D114" s="29"/>
      <c r="E114" s="30"/>
      <c r="F114" s="29"/>
      <c r="G114" s="29"/>
      <c r="H114" s="11"/>
      <c r="I114" s="11"/>
    </row>
    <row r="115" spans="2:9" x14ac:dyDescent="0.25">
      <c r="B115" s="11"/>
      <c r="D115" s="29"/>
      <c r="E115" s="30"/>
      <c r="F115" s="29"/>
      <c r="G115" s="29"/>
      <c r="H115" s="11"/>
      <c r="I115" s="11"/>
    </row>
    <row r="116" spans="2:9" x14ac:dyDescent="0.25">
      <c r="B116" s="11"/>
      <c r="D116" s="29"/>
      <c r="E116" s="30"/>
      <c r="F116" s="29"/>
      <c r="G116" s="29"/>
      <c r="H116" s="11"/>
      <c r="I116" s="11"/>
    </row>
    <row r="117" spans="2:9" x14ac:dyDescent="0.25">
      <c r="B117" s="11"/>
      <c r="D117" s="29"/>
      <c r="E117" s="30"/>
      <c r="F117" s="29"/>
      <c r="G117" s="29"/>
      <c r="H117" s="11"/>
      <c r="I117" s="11"/>
    </row>
    <row r="118" spans="2:9" x14ac:dyDescent="0.25">
      <c r="B118" s="11"/>
      <c r="D118" s="29"/>
      <c r="E118" s="30"/>
      <c r="F118" s="29"/>
      <c r="G118" s="29"/>
      <c r="H118" s="11"/>
      <c r="I118" s="11"/>
    </row>
    <row r="119" spans="2:9" x14ac:dyDescent="0.25">
      <c r="B119" s="11"/>
      <c r="D119" s="29"/>
      <c r="E119" s="30"/>
      <c r="F119" s="29"/>
      <c r="G119" s="29"/>
      <c r="H119" s="11"/>
      <c r="I119" s="11"/>
    </row>
    <row r="120" spans="2:9" x14ac:dyDescent="0.25">
      <c r="B120" s="11"/>
      <c r="D120" s="29"/>
      <c r="E120" s="30"/>
      <c r="F120" s="29"/>
      <c r="G120" s="29"/>
      <c r="H120" s="11"/>
      <c r="I120" s="11"/>
    </row>
    <row r="121" spans="2:9" x14ac:dyDescent="0.25">
      <c r="B121" s="11"/>
      <c r="D121" s="29"/>
      <c r="E121" s="30"/>
      <c r="F121" s="29"/>
      <c r="G121" s="29"/>
      <c r="H121" s="11"/>
      <c r="I121" s="11"/>
    </row>
    <row r="122" spans="2:9" x14ac:dyDescent="0.25">
      <c r="B122" s="11"/>
      <c r="D122" s="29"/>
      <c r="E122" s="30"/>
      <c r="F122" s="29"/>
      <c r="G122" s="29"/>
      <c r="H122" s="11"/>
      <c r="I122" s="11"/>
    </row>
    <row r="123" spans="2:9" x14ac:dyDescent="0.25">
      <c r="B123" s="11"/>
      <c r="D123" s="29"/>
      <c r="E123" s="30"/>
      <c r="F123" s="29"/>
      <c r="G123" s="29"/>
      <c r="H123" s="11"/>
      <c r="I123" s="11"/>
    </row>
    <row r="124" spans="2:9" x14ac:dyDescent="0.25">
      <c r="B124" s="11"/>
      <c r="D124" s="29"/>
      <c r="E124" s="30"/>
      <c r="F124" s="29"/>
      <c r="G124" s="29"/>
      <c r="H124" s="11"/>
      <c r="I124" s="11"/>
    </row>
    <row r="125" spans="2:9" x14ac:dyDescent="0.25">
      <c r="B125" s="11"/>
      <c r="D125" s="29"/>
      <c r="E125" s="30"/>
      <c r="F125" s="29"/>
      <c r="G125" s="29"/>
      <c r="H125" s="11"/>
      <c r="I125" s="11"/>
    </row>
    <row r="126" spans="2:9" x14ac:dyDescent="0.25">
      <c r="B126" s="11"/>
      <c r="D126" s="29"/>
      <c r="E126" s="30"/>
      <c r="F126" s="29"/>
      <c r="G126" s="29"/>
      <c r="H126" s="11"/>
      <c r="I126" s="11"/>
    </row>
    <row r="127" spans="2:9" x14ac:dyDescent="0.25">
      <c r="B127" s="11"/>
      <c r="D127" s="29"/>
      <c r="E127" s="30"/>
      <c r="F127" s="29"/>
      <c r="G127" s="29"/>
      <c r="H127" s="11"/>
      <c r="I127" s="11"/>
    </row>
    <row r="128" spans="2:9" x14ac:dyDescent="0.25">
      <c r="B128" s="11"/>
      <c r="D128" s="29"/>
      <c r="E128" s="30"/>
      <c r="F128" s="29"/>
      <c r="G128" s="29"/>
      <c r="H128" s="11"/>
      <c r="I128" s="11"/>
    </row>
    <row r="129" spans="2:9" x14ac:dyDescent="0.25">
      <c r="B129" s="11"/>
      <c r="D129" s="29"/>
      <c r="E129" s="30"/>
      <c r="F129" s="29"/>
      <c r="G129" s="29"/>
      <c r="H129" s="11"/>
      <c r="I129" s="11"/>
    </row>
    <row r="130" spans="2:9" x14ac:dyDescent="0.25">
      <c r="B130" s="11"/>
      <c r="D130" s="29"/>
      <c r="E130" s="30"/>
      <c r="F130" s="29"/>
      <c r="G130" s="29"/>
      <c r="H130" s="11"/>
      <c r="I130" s="11"/>
    </row>
    <row r="131" spans="2:9" x14ac:dyDescent="0.25">
      <c r="B131" s="11"/>
      <c r="D131" s="29"/>
      <c r="E131" s="30"/>
      <c r="F131" s="29"/>
      <c r="G131" s="29"/>
      <c r="H131" s="11"/>
      <c r="I131" s="11"/>
    </row>
    <row r="132" spans="2:9" x14ac:dyDescent="0.25">
      <c r="B132" s="11"/>
      <c r="D132" s="29"/>
      <c r="E132" s="30"/>
      <c r="F132" s="29"/>
      <c r="G132" s="29"/>
      <c r="H132" s="11"/>
      <c r="I132" s="11"/>
    </row>
    <row r="133" spans="2:9" x14ac:dyDescent="0.25">
      <c r="B133" s="11"/>
      <c r="D133" s="29"/>
      <c r="E133" s="30"/>
      <c r="F133" s="29"/>
      <c r="G133" s="29"/>
      <c r="H133" s="11"/>
      <c r="I133" s="11"/>
    </row>
    <row r="134" spans="2:9" x14ac:dyDescent="0.25">
      <c r="B134" s="11"/>
      <c r="D134" s="29"/>
      <c r="E134" s="30"/>
      <c r="F134" s="29"/>
      <c r="G134" s="29"/>
      <c r="H134" s="11"/>
      <c r="I134" s="11"/>
    </row>
  </sheetData>
  <mergeCells count="42">
    <mergeCell ref="A42:A43"/>
    <mergeCell ref="A44:A45"/>
    <mergeCell ref="A32:A33"/>
    <mergeCell ref="A34:A35"/>
    <mergeCell ref="A36:A37"/>
    <mergeCell ref="A38:A39"/>
    <mergeCell ref="A40:A41"/>
    <mergeCell ref="A26:A27"/>
    <mergeCell ref="A28:A29"/>
    <mergeCell ref="A30:A31"/>
    <mergeCell ref="B26:B27"/>
    <mergeCell ref="D26:D27"/>
    <mergeCell ref="B28:B29"/>
    <mergeCell ref="D28:D29"/>
    <mergeCell ref="A1:B1"/>
    <mergeCell ref="A19:B21"/>
    <mergeCell ref="A2:B2"/>
    <mergeCell ref="A22:A23"/>
    <mergeCell ref="A24:A25"/>
    <mergeCell ref="D20:D21"/>
    <mergeCell ref="D18:I18"/>
    <mergeCell ref="B30:B31"/>
    <mergeCell ref="D30:D31"/>
    <mergeCell ref="D22:D23"/>
    <mergeCell ref="B22:B23"/>
    <mergeCell ref="B24:B25"/>
    <mergeCell ref="D24:D25"/>
    <mergeCell ref="D46:D47"/>
    <mergeCell ref="B42:B43"/>
    <mergeCell ref="D42:D43"/>
    <mergeCell ref="B44:B45"/>
    <mergeCell ref="D44:D45"/>
    <mergeCell ref="B38:B39"/>
    <mergeCell ref="D38:D39"/>
    <mergeCell ref="B40:B41"/>
    <mergeCell ref="D40:D41"/>
    <mergeCell ref="B32:B33"/>
    <mergeCell ref="D32:D33"/>
    <mergeCell ref="B34:B35"/>
    <mergeCell ref="D34:D35"/>
    <mergeCell ref="B36:B37"/>
    <mergeCell ref="D36:D37"/>
  </mergeCells>
  <dataValidations disablePrompts="1" count="1">
    <dataValidation type="list" allowBlank="1" showInputMessage="1" showErrorMessage="1" sqref="C4" xr:uid="{00000000-0002-0000-0000-000001000000}">
      <formula1>#REF!</formula1>
    </dataValidation>
  </dataValidations>
  <printOptions horizontalCentered="1"/>
  <pageMargins left="0.25" right="0.25" top="0.75" bottom="0.75" header="0.21" footer="0.3"/>
  <pageSetup scale="77" fitToWidth="0" orientation="portrait" r:id="rId1"/>
  <headerFooter>
    <oddHeader xml:space="preserve">&amp;C&amp;"-,Bold"&amp;20Bill Calculator&amp;"-,Regular"&amp;11
(based on &amp;"-,Bold"&amp;Uestimated usage&amp;"-,Regular"&amp;U and 2017 rates/structure)
</oddHeader>
    <oddFooter>&amp;C&amp;"-,Bold Italic"&amp;14This bill summary is for illustrative purposes only and is based on estimated water usage (sewer charges are NOT included). Actual billed amounts will vary based on 2017 metered usage.</oddFooter>
  </headerFooter>
  <ignoredErrors>
    <ignoredError sqref="F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No Customer Type Selected" xr:uid="{00000000-0002-0000-0000-000000000000}">
          <x14:formula1>
            <xm:f>'list of contract types'!$A$1:$A$3</xm:f>
          </x14:formula1>
          <xm:sqref>B3:C3</xm:sqref>
        </x14:dataValidation>
        <x14:dataValidation type="list" allowBlank="1" showInputMessage="1" showErrorMessage="1" xr:uid="{C523C668-D41B-4643-BFF5-198B091ABEA5}">
          <x14:formula1>
            <xm:f>CurrentRates!$B$11:$B$20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/>
  <dimension ref="A1:AI67"/>
  <sheetViews>
    <sheetView zoomScale="55" zoomScaleNormal="55" workbookViewId="0">
      <selection activeCell="AC36" sqref="AC36:AE36"/>
    </sheetView>
  </sheetViews>
  <sheetFormatPr defaultColWidth="8.85546875" defaultRowHeight="15" x14ac:dyDescent="0.2"/>
  <cols>
    <col min="1" max="1" width="14" style="2" bestFit="1" customWidth="1"/>
    <col min="2" max="2" width="14" style="2" customWidth="1"/>
    <col min="3" max="3" width="11.42578125" style="8" bestFit="1" customWidth="1"/>
    <col min="4" max="4" width="9.42578125" style="2" bestFit="1" customWidth="1"/>
    <col min="5" max="5" width="12.42578125" style="2" bestFit="1" customWidth="1"/>
    <col min="6" max="6" width="11.42578125" style="2" bestFit="1" customWidth="1"/>
    <col min="7" max="7" width="15.5703125" style="2" bestFit="1" customWidth="1"/>
    <col min="8" max="14" width="11.42578125" style="2" bestFit="1" customWidth="1"/>
    <col min="15" max="15" width="12.5703125" style="2" customWidth="1"/>
    <col min="16" max="16" width="29.85546875" style="2" customWidth="1"/>
    <col min="17" max="16384" width="8.85546875" style="2"/>
  </cols>
  <sheetData>
    <row r="1" spans="1:25" x14ac:dyDescent="0.2">
      <c r="R1" s="2" t="s">
        <v>6</v>
      </c>
      <c r="S1" s="2" t="s">
        <v>7</v>
      </c>
      <c r="T1" s="2" t="s">
        <v>1</v>
      </c>
    </row>
    <row r="2" spans="1:25" ht="15.75" x14ac:dyDescent="0.2">
      <c r="A2" s="2" t="s">
        <v>0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5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Q2" s="2" t="s">
        <v>2</v>
      </c>
      <c r="R2" s="2">
        <v>1</v>
      </c>
      <c r="S2" s="3">
        <v>2.6</v>
      </c>
      <c r="W2" s="2">
        <v>11</v>
      </c>
      <c r="X2" s="3">
        <v>2.75</v>
      </c>
      <c r="Y2" s="2">
        <v>6.74</v>
      </c>
    </row>
    <row r="3" spans="1:25" x14ac:dyDescent="0.2">
      <c r="A3" s="2">
        <f>ROUNDUP(MIN(MAX(AVERAGE(C3:E3),5),15),0)</f>
        <v>5</v>
      </c>
      <c r="B3" s="2" t="str">
        <f>P34</f>
        <v>front page</v>
      </c>
      <c r="C3" s="7">
        <f>T34</f>
        <v>4</v>
      </c>
      <c r="D3" s="7">
        <f t="shared" ref="D3:N3" si="0">U34</f>
        <v>4</v>
      </c>
      <c r="E3" s="7">
        <f t="shared" si="0"/>
        <v>4</v>
      </c>
      <c r="F3" s="7">
        <f t="shared" si="0"/>
        <v>4</v>
      </c>
      <c r="G3" s="7">
        <f t="shared" si="0"/>
        <v>7</v>
      </c>
      <c r="H3" s="7">
        <f t="shared" si="0"/>
        <v>12</v>
      </c>
      <c r="I3" s="7">
        <f t="shared" si="0"/>
        <v>17</v>
      </c>
      <c r="J3" s="7">
        <f t="shared" si="0"/>
        <v>16</v>
      </c>
      <c r="K3" s="7">
        <f t="shared" si="0"/>
        <v>16</v>
      </c>
      <c r="L3" s="7">
        <f t="shared" si="0"/>
        <v>11</v>
      </c>
      <c r="M3" s="7">
        <f t="shared" si="0"/>
        <v>5</v>
      </c>
      <c r="N3" s="7">
        <f t="shared" si="0"/>
        <v>4</v>
      </c>
      <c r="O3" s="2">
        <f>SUM(C3:N3)</f>
        <v>104</v>
      </c>
      <c r="Q3" s="2" t="s">
        <v>3</v>
      </c>
      <c r="R3" s="2">
        <v>15</v>
      </c>
      <c r="S3" s="3">
        <v>4.6800000000000006</v>
      </c>
      <c r="U3" s="3"/>
      <c r="W3" s="2">
        <v>30</v>
      </c>
      <c r="X3" s="3">
        <v>5.5</v>
      </c>
    </row>
    <row r="4" spans="1:25" x14ac:dyDescent="0.2">
      <c r="S4" s="3"/>
      <c r="U4" s="3"/>
      <c r="X4" s="3"/>
    </row>
    <row r="5" spans="1:25" ht="15.75" x14ac:dyDescent="0.2">
      <c r="A5" s="2" t="s">
        <v>0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5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Q5" s="2" t="s">
        <v>2</v>
      </c>
      <c r="R5" s="2">
        <v>1</v>
      </c>
      <c r="S5" s="3">
        <f>+B12</f>
        <v>2.78</v>
      </c>
      <c r="W5" s="2">
        <v>11</v>
      </c>
      <c r="X5" s="3">
        <v>2.75</v>
      </c>
      <c r="Y5" s="2">
        <v>6.74</v>
      </c>
    </row>
    <row r="6" spans="1:25" x14ac:dyDescent="0.2">
      <c r="Q6" s="2" t="s">
        <v>4</v>
      </c>
      <c r="R6" s="2">
        <v>15</v>
      </c>
      <c r="S6" s="3">
        <f>+B13</f>
        <v>5</v>
      </c>
      <c r="W6" s="2">
        <v>40</v>
      </c>
      <c r="X6" s="3">
        <v>8.25</v>
      </c>
    </row>
    <row r="7" spans="1:25" x14ac:dyDescent="0.2">
      <c r="A7" s="6" t="s">
        <v>2</v>
      </c>
      <c r="C7" s="8">
        <f t="shared" ref="C7:N7" si="1">MIN(C3,$A3)</f>
        <v>4</v>
      </c>
      <c r="D7" s="2">
        <f t="shared" si="1"/>
        <v>4</v>
      </c>
      <c r="E7" s="2">
        <f t="shared" si="1"/>
        <v>4</v>
      </c>
      <c r="F7" s="2">
        <f t="shared" si="1"/>
        <v>4</v>
      </c>
      <c r="G7" s="2">
        <f t="shared" si="1"/>
        <v>5</v>
      </c>
      <c r="H7" s="2">
        <f t="shared" si="1"/>
        <v>5</v>
      </c>
      <c r="I7" s="2">
        <f t="shared" si="1"/>
        <v>5</v>
      </c>
      <c r="J7" s="2">
        <f t="shared" si="1"/>
        <v>5</v>
      </c>
      <c r="K7" s="2">
        <f t="shared" si="1"/>
        <v>5</v>
      </c>
      <c r="L7" s="2">
        <f t="shared" si="1"/>
        <v>5</v>
      </c>
      <c r="M7" s="2">
        <f t="shared" si="1"/>
        <v>5</v>
      </c>
      <c r="N7" s="2">
        <f t="shared" si="1"/>
        <v>4</v>
      </c>
      <c r="Q7" s="1"/>
      <c r="R7" s="1"/>
      <c r="S7" s="1"/>
      <c r="T7" s="1"/>
      <c r="U7" s="1"/>
      <c r="V7" s="1"/>
      <c r="W7" s="1">
        <v>40</v>
      </c>
      <c r="X7" s="3">
        <v>11</v>
      </c>
      <c r="Y7" s="1"/>
    </row>
    <row r="8" spans="1:25" x14ac:dyDescent="0.2">
      <c r="A8" s="6" t="s">
        <v>3</v>
      </c>
      <c r="C8" s="8">
        <f t="shared" ref="C8:N8" si="2">MAX(MIN(($R$3+$A3)-C7,C3-C7),0)</f>
        <v>0</v>
      </c>
      <c r="D8" s="2">
        <f t="shared" si="2"/>
        <v>0</v>
      </c>
      <c r="E8" s="2">
        <f t="shared" si="2"/>
        <v>0</v>
      </c>
      <c r="F8" s="2">
        <f t="shared" si="2"/>
        <v>0</v>
      </c>
      <c r="G8" s="2">
        <f t="shared" si="2"/>
        <v>2</v>
      </c>
      <c r="H8" s="2">
        <f t="shared" si="2"/>
        <v>7</v>
      </c>
      <c r="I8" s="2">
        <f t="shared" si="2"/>
        <v>12</v>
      </c>
      <c r="J8" s="2">
        <f t="shared" si="2"/>
        <v>11</v>
      </c>
      <c r="K8" s="2">
        <f t="shared" si="2"/>
        <v>11</v>
      </c>
      <c r="L8" s="2">
        <f t="shared" si="2"/>
        <v>6</v>
      </c>
      <c r="M8" s="2">
        <f t="shared" si="2"/>
        <v>0</v>
      </c>
      <c r="N8" s="2">
        <f t="shared" si="2"/>
        <v>0</v>
      </c>
    </row>
    <row r="9" spans="1:25" x14ac:dyDescent="0.2">
      <c r="A9" s="6" t="s">
        <v>4</v>
      </c>
      <c r="C9" s="8">
        <f t="shared" ref="C9:N9" si="3">MAX(C3-($R$6+$A3),0)</f>
        <v>0</v>
      </c>
      <c r="D9" s="2">
        <f t="shared" si="3"/>
        <v>0</v>
      </c>
      <c r="E9" s="2">
        <f t="shared" si="3"/>
        <v>0</v>
      </c>
      <c r="F9" s="2">
        <f t="shared" si="3"/>
        <v>0</v>
      </c>
      <c r="G9" s="2">
        <f t="shared" si="3"/>
        <v>0</v>
      </c>
      <c r="H9" s="2">
        <f t="shared" si="3"/>
        <v>0</v>
      </c>
      <c r="I9" s="2">
        <f t="shared" si="3"/>
        <v>0</v>
      </c>
      <c r="J9" s="2">
        <f t="shared" si="3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3"/>
        <v>0</v>
      </c>
    </row>
    <row r="10" spans="1:25" x14ac:dyDescent="0.2">
      <c r="A10" s="6"/>
    </row>
    <row r="11" spans="1:25" ht="15.75" x14ac:dyDescent="0.25">
      <c r="A11" s="27" t="s">
        <v>121</v>
      </c>
      <c r="B11" s="3">
        <f>+VLOOKUP(Residential!$B$4,CurrentRates!$B$11:$E$20,4,FALSE)</f>
        <v>27.01</v>
      </c>
      <c r="C11" s="17">
        <f t="shared" ref="C11:N11" si="4">$B$11</f>
        <v>27.01</v>
      </c>
      <c r="D11" s="17">
        <f t="shared" si="4"/>
        <v>27.01</v>
      </c>
      <c r="E11" s="17">
        <f t="shared" si="4"/>
        <v>27.01</v>
      </c>
      <c r="F11" s="17">
        <f t="shared" si="4"/>
        <v>27.01</v>
      </c>
      <c r="G11" s="17">
        <f t="shared" si="4"/>
        <v>27.01</v>
      </c>
      <c r="H11" s="17">
        <f t="shared" si="4"/>
        <v>27.01</v>
      </c>
      <c r="I11" s="17">
        <f t="shared" si="4"/>
        <v>27.01</v>
      </c>
      <c r="J11" s="17">
        <f t="shared" si="4"/>
        <v>27.01</v>
      </c>
      <c r="K11" s="17">
        <f t="shared" si="4"/>
        <v>27.01</v>
      </c>
      <c r="L11" s="17">
        <f t="shared" si="4"/>
        <v>27.01</v>
      </c>
      <c r="M11" s="17">
        <f t="shared" si="4"/>
        <v>27.01</v>
      </c>
      <c r="N11" s="17">
        <f t="shared" si="4"/>
        <v>27.01</v>
      </c>
      <c r="O11" s="3">
        <f>+SUM(C11:N11)</f>
        <v>324.11999999999995</v>
      </c>
    </row>
    <row r="12" spans="1:25" x14ac:dyDescent="0.2">
      <c r="A12" s="2" t="s">
        <v>19</v>
      </c>
      <c r="B12" s="3">
        <f>+IF(Residential!$B$3='list of contract types'!$A$1,CurrentRates!$E$28, IF(Residential!$B$3='list of contract types'!$A$2,CurrentRates!$H$28,CurrentRates!$G$28))</f>
        <v>2.78</v>
      </c>
      <c r="C12" s="17">
        <f>+$B12*C$7</f>
        <v>11.12</v>
      </c>
      <c r="D12" s="17">
        <f>+$B12*D$7</f>
        <v>11.12</v>
      </c>
      <c r="E12" s="17">
        <f t="shared" ref="E12:N12" si="5">+$B12*E$7</f>
        <v>11.12</v>
      </c>
      <c r="F12" s="17">
        <f t="shared" si="5"/>
        <v>11.12</v>
      </c>
      <c r="G12" s="17">
        <f t="shared" si="5"/>
        <v>13.899999999999999</v>
      </c>
      <c r="H12" s="17">
        <f t="shared" si="5"/>
        <v>13.899999999999999</v>
      </c>
      <c r="I12" s="17">
        <f t="shared" si="5"/>
        <v>13.899999999999999</v>
      </c>
      <c r="J12" s="17">
        <f t="shared" si="5"/>
        <v>13.899999999999999</v>
      </c>
      <c r="K12" s="17">
        <f t="shared" si="5"/>
        <v>13.899999999999999</v>
      </c>
      <c r="L12" s="17">
        <f t="shared" si="5"/>
        <v>13.899999999999999</v>
      </c>
      <c r="M12" s="17">
        <f t="shared" si="5"/>
        <v>13.899999999999999</v>
      </c>
      <c r="N12" s="17">
        <f t="shared" si="5"/>
        <v>11.12</v>
      </c>
      <c r="O12" s="3">
        <f>+SUM(C12:N12)</f>
        <v>152.90000000000003</v>
      </c>
    </row>
    <row r="13" spans="1:25" x14ac:dyDescent="0.2">
      <c r="B13" s="3">
        <f>+IF(Residential!$B$3='list of contract types'!$A$1,CurrentRates!$E$29, IF(Residential!$B$3='list of contract types'!$A$2,CurrentRates!$H$29,CurrentRates!$G$29))</f>
        <v>5</v>
      </c>
      <c r="C13" s="17">
        <f>+$B13*C$8</f>
        <v>0</v>
      </c>
      <c r="D13" s="17">
        <f t="shared" ref="D13:N13" si="6">+$B13*D$8</f>
        <v>0</v>
      </c>
      <c r="E13" s="17">
        <f t="shared" si="6"/>
        <v>0</v>
      </c>
      <c r="F13" s="17">
        <f t="shared" si="6"/>
        <v>0</v>
      </c>
      <c r="G13" s="17">
        <f t="shared" si="6"/>
        <v>10</v>
      </c>
      <c r="H13" s="17">
        <f t="shared" si="6"/>
        <v>35</v>
      </c>
      <c r="I13" s="17">
        <f t="shared" si="6"/>
        <v>60</v>
      </c>
      <c r="J13" s="17">
        <f t="shared" si="6"/>
        <v>55</v>
      </c>
      <c r="K13" s="17">
        <f t="shared" si="6"/>
        <v>55</v>
      </c>
      <c r="L13" s="17">
        <f t="shared" si="6"/>
        <v>30</v>
      </c>
      <c r="M13" s="17">
        <f t="shared" si="6"/>
        <v>0</v>
      </c>
      <c r="N13" s="17">
        <f t="shared" si="6"/>
        <v>0</v>
      </c>
      <c r="O13" s="3">
        <f>+SUM(C13:N13)</f>
        <v>245</v>
      </c>
    </row>
    <row r="14" spans="1:25" x14ac:dyDescent="0.2">
      <c r="B14" s="3">
        <f>+IF(Residential!$B$3='list of contract types'!$A$1,CurrentRates!$E$30, IF(Residential!$B$3='list of contract types'!$A$2,CurrentRates!$H$30,CurrentRates!$G$30))</f>
        <v>6.67</v>
      </c>
      <c r="C14" s="18">
        <f>+$B14*C$9</f>
        <v>0</v>
      </c>
      <c r="D14" s="18">
        <f t="shared" ref="D14:N14" si="7">+$B14*D$9</f>
        <v>0</v>
      </c>
      <c r="E14" s="18">
        <f t="shared" si="7"/>
        <v>0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4">
        <f>+SUM(C14:N14)</f>
        <v>0</v>
      </c>
    </row>
    <row r="15" spans="1:25" ht="15.75" x14ac:dyDescent="0.25">
      <c r="A15" s="27" t="s">
        <v>121</v>
      </c>
      <c r="C15" s="3">
        <f>+SUM(C11:C14)</f>
        <v>38.130000000000003</v>
      </c>
      <c r="D15" s="3">
        <f t="shared" ref="D15:N15" si="8">+SUM(D11:D14)</f>
        <v>38.130000000000003</v>
      </c>
      <c r="E15" s="3">
        <f t="shared" si="8"/>
        <v>38.130000000000003</v>
      </c>
      <c r="F15" s="3">
        <f t="shared" si="8"/>
        <v>38.130000000000003</v>
      </c>
      <c r="G15" s="3">
        <f t="shared" si="8"/>
        <v>50.91</v>
      </c>
      <c r="H15" s="3">
        <f t="shared" si="8"/>
        <v>75.91</v>
      </c>
      <c r="I15" s="3">
        <f t="shared" si="8"/>
        <v>100.91</v>
      </c>
      <c r="J15" s="3">
        <f t="shared" si="8"/>
        <v>95.91</v>
      </c>
      <c r="K15" s="3">
        <f t="shared" si="8"/>
        <v>95.91</v>
      </c>
      <c r="L15" s="3">
        <f t="shared" si="8"/>
        <v>70.91</v>
      </c>
      <c r="M15" s="3">
        <f t="shared" si="8"/>
        <v>40.909999999999997</v>
      </c>
      <c r="N15" s="3">
        <f t="shared" si="8"/>
        <v>38.130000000000003</v>
      </c>
      <c r="O15" s="3">
        <f>+SUM(O11:O14)</f>
        <v>722.02</v>
      </c>
    </row>
    <row r="16" spans="1:25" ht="15.75" x14ac:dyDescent="0.25">
      <c r="A16" s="27"/>
    </row>
    <row r="18" spans="1:16" ht="15.75" x14ac:dyDescent="0.25">
      <c r="A18" s="27" t="s">
        <v>115</v>
      </c>
      <c r="B18" s="3">
        <f>+VLOOKUP(Residential!$B$4,CurrentRates!$K$11:$R$20,4,FALSE)</f>
        <v>25.7</v>
      </c>
      <c r="C18" s="17">
        <f t="shared" ref="C18:N18" si="9">$B$18</f>
        <v>25.7</v>
      </c>
      <c r="D18" s="17">
        <f t="shared" si="9"/>
        <v>25.7</v>
      </c>
      <c r="E18" s="17">
        <f t="shared" si="9"/>
        <v>25.7</v>
      </c>
      <c r="F18" s="17">
        <f t="shared" si="9"/>
        <v>25.7</v>
      </c>
      <c r="G18" s="17">
        <f t="shared" si="9"/>
        <v>25.7</v>
      </c>
      <c r="H18" s="17">
        <f t="shared" si="9"/>
        <v>25.7</v>
      </c>
      <c r="I18" s="17">
        <f t="shared" si="9"/>
        <v>25.7</v>
      </c>
      <c r="J18" s="17">
        <f t="shared" si="9"/>
        <v>25.7</v>
      </c>
      <c r="K18" s="17">
        <f t="shared" si="9"/>
        <v>25.7</v>
      </c>
      <c r="L18" s="17">
        <f t="shared" si="9"/>
        <v>25.7</v>
      </c>
      <c r="M18" s="17">
        <f t="shared" si="9"/>
        <v>25.7</v>
      </c>
      <c r="N18" s="17">
        <f t="shared" si="9"/>
        <v>25.7</v>
      </c>
      <c r="O18" s="3">
        <f>+SUM(C18:N18)</f>
        <v>308.39999999999992</v>
      </c>
    </row>
    <row r="19" spans="1:16" x14ac:dyDescent="0.2">
      <c r="A19" s="2" t="s">
        <v>19</v>
      </c>
      <c r="B19" s="3">
        <f>+IF(Residential!$B$3='list of contract types'!$A$1,CurrentRates!$N$28, IF(Residential!$B$3='list of contract types'!$A$2,CurrentRates!$Q$28,CurrentRates!$P$28))</f>
        <v>2.63</v>
      </c>
      <c r="C19" s="17">
        <f>+$B19*C$7</f>
        <v>10.52</v>
      </c>
      <c r="D19" s="17">
        <f t="shared" ref="D19:N19" si="10">+$B19*D7</f>
        <v>10.52</v>
      </c>
      <c r="E19" s="17">
        <f t="shared" si="10"/>
        <v>10.52</v>
      </c>
      <c r="F19" s="17">
        <f t="shared" si="10"/>
        <v>10.52</v>
      </c>
      <c r="G19" s="17">
        <f t="shared" si="10"/>
        <v>13.149999999999999</v>
      </c>
      <c r="H19" s="17">
        <f t="shared" si="10"/>
        <v>13.149999999999999</v>
      </c>
      <c r="I19" s="17">
        <f t="shared" si="10"/>
        <v>13.149999999999999</v>
      </c>
      <c r="J19" s="17">
        <f t="shared" si="10"/>
        <v>13.149999999999999</v>
      </c>
      <c r="K19" s="17">
        <f t="shared" si="10"/>
        <v>13.149999999999999</v>
      </c>
      <c r="L19" s="17">
        <f t="shared" si="10"/>
        <v>13.149999999999999</v>
      </c>
      <c r="M19" s="17">
        <f t="shared" si="10"/>
        <v>13.149999999999999</v>
      </c>
      <c r="N19" s="17">
        <f t="shared" si="10"/>
        <v>10.52</v>
      </c>
      <c r="O19" s="3">
        <f>+SUM(C19:N19)</f>
        <v>144.65000000000003</v>
      </c>
    </row>
    <row r="20" spans="1:16" x14ac:dyDescent="0.2">
      <c r="B20" s="3">
        <f>+IF(Residential!$B$3='list of contract types'!$A$1,CurrentRates!$N$29, IF(Residential!$B$3='list of contract types'!$A$2,CurrentRates!$Q$29,CurrentRates!$P$29))</f>
        <v>4.7300000000000004</v>
      </c>
      <c r="C20" s="17">
        <f>+$B20*C$8</f>
        <v>0</v>
      </c>
      <c r="D20" s="17">
        <f t="shared" ref="D20:N20" si="11">+$B20*D8</f>
        <v>0</v>
      </c>
      <c r="E20" s="17">
        <f t="shared" si="11"/>
        <v>0</v>
      </c>
      <c r="F20" s="17">
        <f t="shared" si="11"/>
        <v>0</v>
      </c>
      <c r="G20" s="17">
        <f t="shared" si="11"/>
        <v>9.4600000000000009</v>
      </c>
      <c r="H20" s="17">
        <f t="shared" si="11"/>
        <v>33.11</v>
      </c>
      <c r="I20" s="17">
        <f t="shared" si="11"/>
        <v>56.760000000000005</v>
      </c>
      <c r="J20" s="17">
        <f t="shared" si="11"/>
        <v>52.03</v>
      </c>
      <c r="K20" s="17">
        <f t="shared" si="11"/>
        <v>52.03</v>
      </c>
      <c r="L20" s="17">
        <f t="shared" si="11"/>
        <v>28.380000000000003</v>
      </c>
      <c r="M20" s="17">
        <f t="shared" si="11"/>
        <v>0</v>
      </c>
      <c r="N20" s="17">
        <f t="shared" si="11"/>
        <v>0</v>
      </c>
      <c r="O20" s="3">
        <f>+SUM(C20:N20)</f>
        <v>231.77</v>
      </c>
    </row>
    <row r="21" spans="1:16" x14ac:dyDescent="0.2">
      <c r="B21" s="3">
        <f>+IF(Residential!$B$3='list of contract types'!$A$1,CurrentRates!$N$30, IF(Residential!$B$3='list of contract types'!$A$2,CurrentRates!$Q$30,CurrentRates!$P$30))</f>
        <v>6.31</v>
      </c>
      <c r="C21" s="18">
        <f>+$B21*C$9</f>
        <v>0</v>
      </c>
      <c r="D21" s="18">
        <f t="shared" ref="D21:N21" si="12">+$B21*D9</f>
        <v>0</v>
      </c>
      <c r="E21" s="18">
        <f t="shared" si="12"/>
        <v>0</v>
      </c>
      <c r="F21" s="18">
        <f t="shared" si="12"/>
        <v>0</v>
      </c>
      <c r="G21" s="18">
        <f t="shared" si="12"/>
        <v>0</v>
      </c>
      <c r="H21" s="18">
        <f t="shared" si="12"/>
        <v>0</v>
      </c>
      <c r="I21" s="18">
        <f t="shared" si="12"/>
        <v>0</v>
      </c>
      <c r="J21" s="18">
        <f t="shared" si="12"/>
        <v>0</v>
      </c>
      <c r="K21" s="18">
        <f t="shared" si="12"/>
        <v>0</v>
      </c>
      <c r="L21" s="18">
        <f t="shared" si="12"/>
        <v>0</v>
      </c>
      <c r="M21" s="18">
        <f t="shared" si="12"/>
        <v>0</v>
      </c>
      <c r="N21" s="18">
        <f t="shared" si="12"/>
        <v>0</v>
      </c>
      <c r="O21" s="4">
        <f>+SUM(C21:N21)</f>
        <v>0</v>
      </c>
    </row>
    <row r="22" spans="1:16" ht="15.75" x14ac:dyDescent="0.25">
      <c r="A22" s="27" t="s">
        <v>115</v>
      </c>
      <c r="B22" s="3"/>
      <c r="C22" s="3">
        <f>+SUM(C18:C21)</f>
        <v>36.22</v>
      </c>
      <c r="D22" s="3">
        <f t="shared" ref="D22:O22" si="13">+SUM(D18:D21)</f>
        <v>36.22</v>
      </c>
      <c r="E22" s="3">
        <f t="shared" si="13"/>
        <v>36.22</v>
      </c>
      <c r="F22" s="3">
        <f t="shared" si="13"/>
        <v>36.22</v>
      </c>
      <c r="G22" s="3">
        <f t="shared" si="13"/>
        <v>48.309999999999995</v>
      </c>
      <c r="H22" s="3">
        <f t="shared" si="13"/>
        <v>71.959999999999994</v>
      </c>
      <c r="I22" s="3">
        <f t="shared" si="13"/>
        <v>95.61</v>
      </c>
      <c r="J22" s="3">
        <f t="shared" si="13"/>
        <v>90.88</v>
      </c>
      <c r="K22" s="3">
        <f t="shared" si="13"/>
        <v>90.88</v>
      </c>
      <c r="L22" s="3">
        <f t="shared" si="13"/>
        <v>67.22999999999999</v>
      </c>
      <c r="M22" s="3">
        <f t="shared" si="13"/>
        <v>38.849999999999994</v>
      </c>
      <c r="N22" s="3">
        <f t="shared" si="13"/>
        <v>36.22</v>
      </c>
      <c r="O22" s="3">
        <f t="shared" si="13"/>
        <v>684.81999999999994</v>
      </c>
    </row>
    <row r="23" spans="1:16" x14ac:dyDescent="0.2">
      <c r="O23" s="3"/>
    </row>
    <row r="24" spans="1:16" x14ac:dyDescent="0.2">
      <c r="O24" s="3"/>
    </row>
    <row r="26" spans="1:16" x14ac:dyDescent="0.2">
      <c r="C26" s="8" t="s">
        <v>8</v>
      </c>
      <c r="D26" s="2" t="s">
        <v>9</v>
      </c>
      <c r="E26" s="2" t="s">
        <v>10</v>
      </c>
      <c r="F26" s="2" t="s">
        <v>11</v>
      </c>
      <c r="G26" s="2" t="s">
        <v>5</v>
      </c>
      <c r="H26" s="2" t="s">
        <v>12</v>
      </c>
      <c r="I26" s="2" t="s">
        <v>13</v>
      </c>
      <c r="J26" s="2" t="s">
        <v>14</v>
      </c>
      <c r="K26" s="2" t="s">
        <v>15</v>
      </c>
      <c r="L26" s="2" t="s">
        <v>16</v>
      </c>
      <c r="M26" s="2" t="s">
        <v>17</v>
      </c>
      <c r="N26" s="2" t="s">
        <v>18</v>
      </c>
    </row>
    <row r="27" spans="1:16" x14ac:dyDescent="0.2">
      <c r="C27" s="2">
        <v>5</v>
      </c>
      <c r="D27" s="2">
        <v>4</v>
      </c>
      <c r="E27" s="2">
        <v>4</v>
      </c>
      <c r="F27" s="2">
        <v>5</v>
      </c>
      <c r="G27" s="2">
        <v>6</v>
      </c>
      <c r="H27" s="2">
        <v>10</v>
      </c>
      <c r="I27" s="2">
        <v>15</v>
      </c>
      <c r="J27" s="2">
        <v>16</v>
      </c>
      <c r="K27" s="2">
        <v>16</v>
      </c>
      <c r="L27" s="2">
        <v>11</v>
      </c>
      <c r="M27" s="2">
        <v>6</v>
      </c>
      <c r="N27" s="2">
        <v>4</v>
      </c>
      <c r="O27" s="3"/>
      <c r="P27" s="3"/>
    </row>
    <row r="28" spans="1:16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6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35" ht="24" customHeight="1" x14ac:dyDescent="0.3">
      <c r="B33" s="3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40">
        <v>1</v>
      </c>
      <c r="O33" s="41" t="s">
        <v>101</v>
      </c>
      <c r="P33" s="41" t="s">
        <v>102</v>
      </c>
      <c r="Q33" s="41" t="s">
        <v>103</v>
      </c>
      <c r="R33" s="41" t="s">
        <v>0</v>
      </c>
      <c r="S33" s="41" t="s">
        <v>104</v>
      </c>
      <c r="T33" s="41" t="s">
        <v>8</v>
      </c>
      <c r="U33" s="41" t="s">
        <v>9</v>
      </c>
      <c r="V33" s="41" t="s">
        <v>10</v>
      </c>
      <c r="W33" s="41" t="s">
        <v>11</v>
      </c>
      <c r="X33" s="41" t="s">
        <v>5</v>
      </c>
      <c r="Y33" s="41" t="s">
        <v>12</v>
      </c>
      <c r="Z33" s="41" t="s">
        <v>13</v>
      </c>
      <c r="AA33" s="41" t="s">
        <v>14</v>
      </c>
      <c r="AB33" s="41" t="s">
        <v>15</v>
      </c>
      <c r="AC33" s="41" t="s">
        <v>16</v>
      </c>
      <c r="AD33" s="41" t="s">
        <v>17</v>
      </c>
      <c r="AE33" s="41" t="s">
        <v>18</v>
      </c>
    </row>
    <row r="34" spans="1:35" ht="15.75" x14ac:dyDescent="0.25">
      <c r="B34" s="3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42" t="s">
        <v>105</v>
      </c>
      <c r="O34" s="43"/>
      <c r="P34" s="43" t="str">
        <f>CHOOSE($N$33,P35,P36,P37,P38,P39,P40,P41,P42,P43,P44,P45,P46,P47,P48,P49,P50,P51,P52)</f>
        <v>front page</v>
      </c>
      <c r="Q34" s="43">
        <f t="shared" ref="Q34:AE34" si="14">CHOOSE($N$33,Q35,Q36,Q37,Q38,Q39,Q40,Q41,Q42,Q43,Q44,Q45,Q46,Q47,Q48,Q49,Q50,Q51,Q52)</f>
        <v>104</v>
      </c>
      <c r="R34" s="43">
        <f t="shared" si="14"/>
        <v>4</v>
      </c>
      <c r="S34" s="43">
        <f t="shared" si="14"/>
        <v>16.333333333333332</v>
      </c>
      <c r="T34" s="43">
        <f t="shared" si="14"/>
        <v>4</v>
      </c>
      <c r="U34" s="43">
        <f t="shared" si="14"/>
        <v>4</v>
      </c>
      <c r="V34" s="43">
        <f t="shared" si="14"/>
        <v>4</v>
      </c>
      <c r="W34" s="43">
        <f t="shared" si="14"/>
        <v>4</v>
      </c>
      <c r="X34" s="43">
        <f t="shared" si="14"/>
        <v>7</v>
      </c>
      <c r="Y34" s="43">
        <f t="shared" si="14"/>
        <v>12</v>
      </c>
      <c r="Z34" s="43">
        <f t="shared" si="14"/>
        <v>17</v>
      </c>
      <c r="AA34" s="43">
        <f t="shared" si="14"/>
        <v>16</v>
      </c>
      <c r="AB34" s="43">
        <f t="shared" si="14"/>
        <v>16</v>
      </c>
      <c r="AC34" s="43">
        <f t="shared" si="14"/>
        <v>11</v>
      </c>
      <c r="AD34" s="43">
        <f t="shared" si="14"/>
        <v>5</v>
      </c>
      <c r="AE34" s="43">
        <f t="shared" si="14"/>
        <v>4</v>
      </c>
      <c r="AI34" s="44"/>
    </row>
    <row r="35" spans="1:35" ht="15.75" x14ac:dyDescent="0.25">
      <c r="A35" s="81" t="s">
        <v>116</v>
      </c>
      <c r="B35" s="81"/>
      <c r="C35" s="82">
        <f>CurrentRates!K5</f>
        <v>2022</v>
      </c>
      <c r="D35" s="82">
        <f>CurrentRates!B5</f>
        <v>2023</v>
      </c>
      <c r="N35"/>
      <c r="O35" s="39">
        <v>1</v>
      </c>
      <c r="P35" s="2" t="s">
        <v>106</v>
      </c>
      <c r="Q35" s="2">
        <f>SUM(T35:AE35)</f>
        <v>104</v>
      </c>
      <c r="R35" s="48">
        <f>AVERAGE(T35:V35)</f>
        <v>4</v>
      </c>
      <c r="S35" s="48">
        <f>AVERAGE(Z35:AB35)</f>
        <v>16.333333333333332</v>
      </c>
      <c r="T35" s="2">
        <f>Residential!B22</f>
        <v>4</v>
      </c>
      <c r="U35" s="2">
        <f>Residential!B24</f>
        <v>4</v>
      </c>
      <c r="V35" s="2">
        <f>Residential!B26</f>
        <v>4</v>
      </c>
      <c r="W35" s="2">
        <f>Residential!B28</f>
        <v>4</v>
      </c>
      <c r="X35" s="2">
        <f>Residential!B30</f>
        <v>7</v>
      </c>
      <c r="Y35" s="2">
        <f>Residential!B32</f>
        <v>12</v>
      </c>
      <c r="Z35" s="2">
        <f>Residential!B34</f>
        <v>17</v>
      </c>
      <c r="AA35" s="2">
        <f>Residential!B36</f>
        <v>16</v>
      </c>
      <c r="AB35" s="2">
        <f>Residential!B38</f>
        <v>16</v>
      </c>
      <c r="AC35" s="2">
        <f>Residential!B40</f>
        <v>11</v>
      </c>
      <c r="AD35" s="2">
        <f>Residential!B42</f>
        <v>5</v>
      </c>
      <c r="AE35" s="2">
        <f>Residential!B44</f>
        <v>4</v>
      </c>
      <c r="AI35" s="45"/>
    </row>
    <row r="36" spans="1:35" ht="19.5" x14ac:dyDescent="0.25">
      <c r="A36" s="2" t="s">
        <v>117</v>
      </c>
      <c r="B36" s="2" t="s">
        <v>118</v>
      </c>
      <c r="C36" s="83" t="str">
        <f>_xlfn.CONCAT("Estimated Monthly Bills - ",C35," Rates (total) vs. ",D35," Rates (detail)")</f>
        <v>Estimated Monthly Bills - 2022 Rates (total) vs. 2023 Rates (detail)</v>
      </c>
      <c r="N36"/>
      <c r="O36" s="39">
        <v>2</v>
      </c>
      <c r="P36" t="s">
        <v>114</v>
      </c>
      <c r="Q36" s="44">
        <v>104</v>
      </c>
      <c r="R36" s="44">
        <v>4</v>
      </c>
      <c r="S36" s="44">
        <v>16.333333333333332</v>
      </c>
      <c r="T36" s="46">
        <v>4</v>
      </c>
      <c r="U36" s="46">
        <v>4</v>
      </c>
      <c r="V36" s="46">
        <v>4</v>
      </c>
      <c r="W36" s="46">
        <v>4</v>
      </c>
      <c r="X36" s="46">
        <v>7</v>
      </c>
      <c r="Y36" s="46">
        <v>12</v>
      </c>
      <c r="Z36" s="46">
        <v>17</v>
      </c>
      <c r="AA36" s="46">
        <v>16</v>
      </c>
      <c r="AB36" s="46">
        <v>16</v>
      </c>
      <c r="AC36" s="46">
        <v>11</v>
      </c>
      <c r="AD36" s="46">
        <v>5</v>
      </c>
      <c r="AE36" s="46">
        <v>4</v>
      </c>
      <c r="AI36" s="46"/>
    </row>
    <row r="37" spans="1:35" ht="15.75" x14ac:dyDescent="0.25">
      <c r="A37" s="2" t="s">
        <v>119</v>
      </c>
      <c r="C37" s="2" t="str">
        <f>_xlfn.CONCAT(C35," Rates")</f>
        <v>2022 Rates</v>
      </c>
      <c r="D37" s="2" t="s">
        <v>120</v>
      </c>
      <c r="E37" s="5"/>
      <c r="F37" s="5"/>
      <c r="G37" s="5"/>
      <c r="H37" s="5"/>
      <c r="I37" s="5"/>
      <c r="J37" s="5"/>
      <c r="K37" s="5"/>
      <c r="L37" s="5"/>
      <c r="M37" s="5"/>
      <c r="N37"/>
      <c r="O37" s="39"/>
      <c r="P37"/>
      <c r="Q37" s="44"/>
      <c r="R37" s="44"/>
      <c r="S37" s="44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I37" s="46"/>
    </row>
    <row r="38" spans="1:35" ht="15.75" customHeight="1" x14ac:dyDescent="0.25">
      <c r="E38" s="79"/>
      <c r="F38" s="80"/>
      <c r="N38"/>
      <c r="O38" s="39"/>
      <c r="P38"/>
      <c r="Q38" s="44"/>
      <c r="R38" s="44"/>
      <c r="S38" s="44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I38" s="46"/>
    </row>
    <row r="39" spans="1:35" ht="15.75" customHeight="1" x14ac:dyDescent="0.25">
      <c r="E39" s="79"/>
      <c r="F39" s="80"/>
      <c r="N39"/>
      <c r="O39" s="40"/>
      <c r="P39"/>
      <c r="Q39" s="44"/>
      <c r="R39" s="44"/>
      <c r="S39" s="44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I39" s="46"/>
    </row>
    <row r="40" spans="1:35" ht="15.75" customHeight="1" x14ac:dyDescent="0.25">
      <c r="B40" s="8"/>
      <c r="E40" s="79"/>
      <c r="F40" s="80"/>
      <c r="N40"/>
      <c r="O40" s="39"/>
      <c r="P40"/>
      <c r="Q40" s="44"/>
      <c r="R40" s="44"/>
      <c r="S40" s="44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I40" s="46"/>
    </row>
    <row r="41" spans="1:35" ht="15.75" customHeight="1" x14ac:dyDescent="0.25">
      <c r="E41" s="79"/>
      <c r="F41" s="80"/>
      <c r="N41"/>
      <c r="O41" s="39"/>
      <c r="P41"/>
      <c r="Q41" s="44"/>
      <c r="R41" s="44"/>
      <c r="S41" s="44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I41" s="46"/>
    </row>
    <row r="42" spans="1:35" ht="15.75" customHeight="1" x14ac:dyDescent="0.25">
      <c r="C42" s="9"/>
      <c r="D42" s="3"/>
      <c r="E42" s="79"/>
      <c r="F42" s="80"/>
      <c r="G42" s="3"/>
      <c r="H42" s="3"/>
      <c r="I42" s="3"/>
      <c r="J42" s="3"/>
      <c r="K42" s="3"/>
      <c r="L42" s="3"/>
      <c r="M42" s="3"/>
      <c r="N42"/>
      <c r="O42" s="39"/>
      <c r="P42"/>
      <c r="Q42" s="44"/>
      <c r="R42" s="44"/>
      <c r="S42" s="44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I42" s="46"/>
    </row>
    <row r="43" spans="1:35" ht="15.75" customHeight="1" x14ac:dyDescent="0.25">
      <c r="C43" s="9"/>
      <c r="D43" s="3"/>
      <c r="E43" s="79"/>
      <c r="F43" s="80"/>
      <c r="G43" s="3"/>
      <c r="H43" s="3"/>
      <c r="I43" s="3"/>
      <c r="J43" s="3"/>
      <c r="K43" s="3"/>
      <c r="L43" s="3"/>
      <c r="M43" s="3"/>
      <c r="N43"/>
      <c r="O43" s="39"/>
      <c r="P43"/>
      <c r="Q43" s="44"/>
      <c r="R43" s="44"/>
      <c r="S43" s="44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I43" s="46"/>
    </row>
    <row r="44" spans="1:35" ht="15.75" customHeight="1" x14ac:dyDescent="0.25">
      <c r="C44" s="9"/>
      <c r="D44" s="3"/>
      <c r="E44" s="79"/>
      <c r="F44" s="80"/>
      <c r="G44" s="3"/>
      <c r="H44" s="3"/>
      <c r="I44" s="3"/>
      <c r="J44" s="3"/>
      <c r="K44" s="3"/>
      <c r="L44" s="3"/>
      <c r="M44" s="3"/>
      <c r="N44"/>
      <c r="O44" s="39"/>
      <c r="P44"/>
      <c r="Q44" s="44"/>
      <c r="R44" s="44"/>
      <c r="S44" s="44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I44" s="46"/>
    </row>
    <row r="45" spans="1:35" ht="15.75" customHeight="1" x14ac:dyDescent="0.25">
      <c r="C45" s="9"/>
      <c r="D45" s="3"/>
      <c r="E45" s="79"/>
      <c r="F45" s="80"/>
      <c r="G45" s="3"/>
      <c r="H45" s="3"/>
      <c r="I45" s="3"/>
      <c r="J45" s="3"/>
      <c r="K45" s="3"/>
      <c r="L45" s="3"/>
      <c r="M45" s="3"/>
      <c r="N45"/>
      <c r="O45" s="39"/>
      <c r="P45"/>
      <c r="Q45" s="44"/>
      <c r="R45" s="44"/>
      <c r="S45" s="44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I45" s="46"/>
    </row>
    <row r="46" spans="1:35" ht="15.75" customHeight="1" x14ac:dyDescent="0.25">
      <c r="E46" s="79"/>
      <c r="F46" s="80"/>
      <c r="N46"/>
      <c r="O46" s="39"/>
      <c r="P46"/>
      <c r="Q46" s="44"/>
      <c r="R46" s="44"/>
      <c r="S46" s="4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5" ht="15.75" customHeight="1" x14ac:dyDescent="0.25">
      <c r="E47" s="79"/>
      <c r="F47" s="80"/>
      <c r="N47"/>
      <c r="O47" s="39"/>
      <c r="P47"/>
      <c r="Q47" s="44"/>
      <c r="R47" s="44"/>
      <c r="S47" s="44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5" ht="15.75" customHeight="1" x14ac:dyDescent="0.25">
      <c r="C48" s="10"/>
      <c r="D48" s="5"/>
      <c r="E48" s="79"/>
      <c r="F48" s="80"/>
      <c r="G48" s="5"/>
      <c r="H48" s="5"/>
      <c r="I48" s="5"/>
      <c r="J48" s="5"/>
      <c r="K48" s="5"/>
      <c r="L48" s="5"/>
      <c r="M48" s="5"/>
      <c r="N48"/>
      <c r="O48" s="39"/>
      <c r="P48"/>
      <c r="Q48" s="44"/>
      <c r="R48" s="44"/>
      <c r="S48" s="44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2:31" ht="15.75" customHeight="1" x14ac:dyDescent="0.25">
      <c r="E49" s="79"/>
      <c r="F49" s="80"/>
      <c r="N49"/>
      <c r="O49" s="39"/>
      <c r="P49"/>
      <c r="Q49" s="44"/>
      <c r="R49" s="44"/>
      <c r="S49" s="44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2:31" ht="15.75" customHeight="1" x14ac:dyDescent="0.25">
      <c r="E50" s="79"/>
      <c r="F50" s="80"/>
      <c r="N50"/>
      <c r="O50" s="39"/>
      <c r="P50"/>
      <c r="Q50" s="44"/>
      <c r="R50" s="44"/>
      <c r="S50" s="44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2:31" ht="15.75" customHeight="1" x14ac:dyDescent="0.25">
      <c r="E51" s="79"/>
      <c r="F51" s="80"/>
      <c r="N51"/>
      <c r="O51" s="39"/>
      <c r="P51"/>
      <c r="Q51" s="44"/>
      <c r="R51" s="44"/>
      <c r="S51" s="44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2:31" ht="15.75" customHeight="1" x14ac:dyDescent="0.25">
      <c r="E52" s="79"/>
      <c r="F52" s="80"/>
      <c r="O52" s="39"/>
      <c r="P52" s="47"/>
      <c r="Q52" s="44"/>
      <c r="R52" s="44"/>
      <c r="S52" s="44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2:31" ht="15" customHeight="1" x14ac:dyDescent="0.2">
      <c r="C53" s="9"/>
      <c r="D53" s="3"/>
      <c r="E53" s="79"/>
      <c r="F53" s="80"/>
      <c r="G53" s="3"/>
      <c r="H53" s="3"/>
      <c r="I53" s="3"/>
      <c r="J53" s="3"/>
      <c r="K53" s="3"/>
      <c r="L53" s="3"/>
      <c r="M53" s="3"/>
      <c r="N53" s="3"/>
      <c r="O53" s="3"/>
    </row>
    <row r="54" spans="2:31" ht="15" customHeight="1" x14ac:dyDescent="0.2">
      <c r="B54" s="3"/>
      <c r="C54" s="9"/>
      <c r="D54" s="3"/>
      <c r="E54" s="79"/>
      <c r="F54" s="80"/>
      <c r="G54" s="3"/>
      <c r="H54" s="3"/>
      <c r="I54" s="3"/>
      <c r="J54" s="3"/>
      <c r="K54" s="3"/>
      <c r="L54" s="3"/>
      <c r="M54" s="3"/>
      <c r="N54" s="3"/>
      <c r="O54" s="3"/>
    </row>
    <row r="55" spans="2:31" ht="15" customHeight="1" x14ac:dyDescent="0.2">
      <c r="B55" s="3"/>
      <c r="C55" s="9"/>
      <c r="D55" s="3"/>
      <c r="E55" s="79"/>
      <c r="F55" s="80"/>
      <c r="G55" s="3"/>
      <c r="H55" s="3"/>
      <c r="I55" s="3"/>
      <c r="J55" s="3"/>
      <c r="K55" s="3"/>
      <c r="L55" s="3"/>
      <c r="M55" s="3"/>
      <c r="N55" s="3"/>
      <c r="O55" s="3"/>
    </row>
    <row r="56" spans="2:31" ht="15" customHeight="1" x14ac:dyDescent="0.2">
      <c r="B56" s="3"/>
      <c r="C56" s="9"/>
      <c r="D56" s="3"/>
      <c r="E56" s="79"/>
      <c r="F56" s="80"/>
      <c r="G56" s="3"/>
      <c r="H56" s="3"/>
      <c r="I56" s="3"/>
      <c r="J56" s="3"/>
      <c r="K56" s="3"/>
      <c r="L56" s="3"/>
      <c r="M56" s="3"/>
      <c r="N56" s="3"/>
      <c r="O56" s="3"/>
    </row>
    <row r="57" spans="2:31" ht="15" customHeight="1" x14ac:dyDescent="0.2">
      <c r="E57" s="79"/>
      <c r="F57" s="80"/>
    </row>
    <row r="58" spans="2:31" ht="15" customHeight="1" x14ac:dyDescent="0.2">
      <c r="E58" s="79"/>
      <c r="F58" s="80"/>
    </row>
    <row r="59" spans="2:31" ht="15" customHeight="1" x14ac:dyDescent="0.2">
      <c r="C59" s="10"/>
      <c r="D59" s="5"/>
      <c r="E59" s="79"/>
      <c r="F59" s="80"/>
      <c r="G59" s="5"/>
      <c r="H59" s="5"/>
      <c r="I59" s="5"/>
      <c r="J59" s="5"/>
      <c r="K59" s="5"/>
      <c r="L59" s="5"/>
      <c r="M59" s="5"/>
      <c r="N59" s="5"/>
    </row>
    <row r="60" spans="2:31" ht="15" customHeight="1" x14ac:dyDescent="0.2">
      <c r="E60" s="79"/>
      <c r="F60" s="80"/>
    </row>
    <row r="61" spans="2:31" ht="15" customHeight="1" x14ac:dyDescent="0.2">
      <c r="E61" s="79"/>
      <c r="F61" s="80"/>
    </row>
    <row r="64" spans="2:31" x14ac:dyDescent="0.2"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2">
      <c r="B65" s="3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2">
      <c r="B66" s="3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2">
      <c r="B67" s="3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B1:S56"/>
  <sheetViews>
    <sheetView showGridLines="0" zoomScale="90" zoomScaleNormal="90" workbookViewId="0">
      <selection activeCell="R12" sqref="R12"/>
    </sheetView>
  </sheetViews>
  <sheetFormatPr defaultColWidth="9.140625" defaultRowHeight="15" x14ac:dyDescent="0.25"/>
  <cols>
    <col min="1" max="1" width="5.140625" style="74" customWidth="1"/>
    <col min="2" max="2" width="11.140625" style="72" customWidth="1"/>
    <col min="3" max="3" width="15.5703125" style="72" customWidth="1"/>
    <col min="4" max="4" width="12.5703125" style="72" customWidth="1"/>
    <col min="5" max="5" width="15.5703125" style="72" customWidth="1"/>
    <col min="6" max="6" width="5.5703125" style="74" customWidth="1"/>
    <col min="7" max="8" width="15.5703125" style="74" customWidth="1"/>
    <col min="9" max="9" width="12.5703125" style="74" customWidth="1"/>
    <col min="10" max="10" width="9.5703125" style="74" customWidth="1"/>
    <col min="11" max="11" width="7.5703125" style="74" customWidth="1"/>
    <col min="12" max="12" width="9.140625" style="74"/>
    <col min="13" max="19" width="12.5703125" style="74" customWidth="1"/>
    <col min="20" max="16384" width="9.140625" style="74"/>
  </cols>
  <sheetData>
    <row r="1" spans="2:18" s="52" customFormat="1" x14ac:dyDescent="0.25">
      <c r="B1" s="49" t="s">
        <v>29</v>
      </c>
      <c r="C1" s="50"/>
      <c r="D1" s="50"/>
      <c r="E1" s="50"/>
      <c r="F1" s="50"/>
      <c r="G1" s="50"/>
      <c r="H1" s="50"/>
      <c r="I1" s="50"/>
      <c r="J1" s="51"/>
    </row>
    <row r="2" spans="2:18" s="52" customFormat="1" x14ac:dyDescent="0.25">
      <c r="B2" s="49" t="s">
        <v>112</v>
      </c>
      <c r="C2" s="50"/>
      <c r="D2" s="50"/>
      <c r="E2" s="50"/>
      <c r="F2" s="50"/>
      <c r="G2" s="50"/>
      <c r="H2" s="50"/>
      <c r="I2" s="50"/>
      <c r="J2" s="51"/>
    </row>
    <row r="3" spans="2:18" s="52" customFormat="1" x14ac:dyDescent="0.25">
      <c r="B3" s="53" t="s">
        <v>30</v>
      </c>
      <c r="C3" s="54"/>
      <c r="D3" s="54"/>
      <c r="E3" s="54"/>
      <c r="F3" s="54"/>
      <c r="G3" s="54"/>
      <c r="H3" s="54"/>
      <c r="I3" s="54"/>
      <c r="J3" s="51"/>
      <c r="M3" s="55"/>
    </row>
    <row r="4" spans="2:18" s="52" customFormat="1" x14ac:dyDescent="0.25">
      <c r="B4" s="56" t="s">
        <v>113</v>
      </c>
      <c r="C4" s="50"/>
      <c r="D4" s="50"/>
      <c r="E4" s="50"/>
      <c r="F4" s="50"/>
      <c r="G4" s="50"/>
      <c r="H4" s="50"/>
      <c r="I4" s="50"/>
      <c r="K4" s="56"/>
      <c r="L4" s="50"/>
      <c r="M4" s="50"/>
      <c r="N4" s="50"/>
      <c r="O4" s="50"/>
      <c r="P4" s="50"/>
      <c r="Q4" s="50"/>
      <c r="R4" s="50"/>
    </row>
    <row r="5" spans="2:18" s="52" customFormat="1" ht="12.75" customHeight="1" x14ac:dyDescent="0.25">
      <c r="B5" s="78">
        <v>2023</v>
      </c>
      <c r="C5" s="78"/>
      <c r="D5" s="78"/>
      <c r="E5" s="78"/>
      <c r="F5" s="78"/>
      <c r="G5" s="78"/>
      <c r="H5" s="78"/>
      <c r="I5" s="78"/>
      <c r="K5" s="57">
        <v>2022</v>
      </c>
      <c r="L5" s="57"/>
      <c r="M5" s="57"/>
      <c r="N5" s="57"/>
      <c r="O5" s="57"/>
      <c r="P5" s="57"/>
      <c r="Q5" s="57"/>
      <c r="R5" s="57"/>
    </row>
    <row r="6" spans="2:18" s="52" customFormat="1" x14ac:dyDescent="0.25">
      <c r="B6" s="49" t="s">
        <v>31</v>
      </c>
      <c r="C6" s="50"/>
      <c r="D6" s="50"/>
      <c r="E6" s="50"/>
      <c r="F6" s="50"/>
      <c r="G6" s="50"/>
      <c r="H6" s="50"/>
      <c r="I6" s="50"/>
      <c r="K6" s="49" t="s">
        <v>31</v>
      </c>
      <c r="L6" s="50"/>
      <c r="M6" s="50"/>
      <c r="N6" s="50"/>
      <c r="O6" s="50"/>
      <c r="P6" s="50"/>
      <c r="Q6" s="50"/>
      <c r="R6" s="50"/>
    </row>
    <row r="7" spans="2:18" s="52" customFormat="1" ht="13.35" customHeight="1" x14ac:dyDescent="0.25">
      <c r="B7" s="50"/>
      <c r="C7" s="50"/>
      <c r="D7" s="50"/>
      <c r="E7" s="50"/>
      <c r="F7" s="50"/>
      <c r="G7" s="50"/>
      <c r="H7" s="50"/>
      <c r="I7" s="50"/>
      <c r="K7" s="50"/>
      <c r="L7" s="50"/>
      <c r="M7" s="50"/>
      <c r="N7" s="50"/>
      <c r="O7" s="50"/>
      <c r="P7" s="50"/>
      <c r="Q7" s="50"/>
      <c r="R7" s="50"/>
    </row>
    <row r="8" spans="2:18" s="52" customFormat="1" ht="13.35" customHeight="1" x14ac:dyDescent="0.25">
      <c r="B8" s="50" t="s">
        <v>32</v>
      </c>
      <c r="C8" s="50"/>
      <c r="D8" s="50"/>
      <c r="E8" s="50" t="s">
        <v>33</v>
      </c>
      <c r="F8" s="50"/>
      <c r="G8" s="58" t="s">
        <v>34</v>
      </c>
      <c r="H8" s="59"/>
      <c r="I8" s="60"/>
      <c r="K8" s="50" t="s">
        <v>32</v>
      </c>
      <c r="L8" s="50"/>
      <c r="M8" s="50"/>
      <c r="N8" s="50" t="s">
        <v>33</v>
      </c>
      <c r="O8" s="50"/>
      <c r="P8" s="58" t="s">
        <v>34</v>
      </c>
      <c r="Q8" s="59"/>
      <c r="R8" s="60"/>
    </row>
    <row r="9" spans="2:18" s="52" customFormat="1" ht="13.35" customHeight="1" x14ac:dyDescent="0.25">
      <c r="B9" s="61" t="s">
        <v>35</v>
      </c>
      <c r="C9" s="61"/>
      <c r="D9" s="61"/>
      <c r="E9" s="61" t="s">
        <v>36</v>
      </c>
      <c r="F9" s="61"/>
      <c r="G9" s="61" t="s">
        <v>23</v>
      </c>
      <c r="H9" s="61" t="s">
        <v>25</v>
      </c>
      <c r="I9" s="61" t="s">
        <v>37</v>
      </c>
      <c r="K9" s="61" t="s">
        <v>35</v>
      </c>
      <c r="L9" s="61"/>
      <c r="M9" s="61"/>
      <c r="N9" s="61" t="s">
        <v>36</v>
      </c>
      <c r="O9" s="61"/>
      <c r="P9" s="61" t="s">
        <v>23</v>
      </c>
      <c r="Q9" s="61" t="s">
        <v>25</v>
      </c>
      <c r="R9" s="61" t="s">
        <v>37</v>
      </c>
    </row>
    <row r="10" spans="2:18" s="52" customFormat="1" ht="13.35" customHeight="1" x14ac:dyDescent="0.25">
      <c r="B10" s="50"/>
      <c r="C10" s="50"/>
      <c r="D10" s="50"/>
      <c r="E10" s="50"/>
      <c r="F10" s="50"/>
      <c r="G10" s="50"/>
      <c r="H10" s="50"/>
      <c r="I10" s="50"/>
      <c r="K10" s="50"/>
      <c r="L10" s="50"/>
      <c r="M10" s="50"/>
      <c r="N10" s="50"/>
      <c r="O10" s="50"/>
      <c r="P10" s="50"/>
      <c r="Q10" s="50"/>
      <c r="R10" s="50"/>
    </row>
    <row r="11" spans="2:18" s="52" customFormat="1" ht="13.35" customHeight="1" x14ac:dyDescent="0.25">
      <c r="B11" s="62" t="s">
        <v>38</v>
      </c>
      <c r="C11" s="50"/>
      <c r="D11" s="50"/>
      <c r="E11" s="63">
        <v>18.399999999999999</v>
      </c>
      <c r="F11" s="64"/>
      <c r="G11" s="63">
        <v>18.399999999999999</v>
      </c>
      <c r="H11" s="63">
        <v>18.399999999999999</v>
      </c>
      <c r="I11" s="63">
        <v>18.399999999999999</v>
      </c>
      <c r="K11" s="62" t="s">
        <v>38</v>
      </c>
      <c r="L11" s="50"/>
      <c r="M11" s="50"/>
      <c r="N11" s="63">
        <v>17.899999999999999</v>
      </c>
      <c r="O11" s="64"/>
      <c r="P11" s="63">
        <v>17.899999999999999</v>
      </c>
      <c r="Q11" s="63">
        <v>17.899999999999999</v>
      </c>
      <c r="R11" s="63">
        <v>17.899999999999999</v>
      </c>
    </row>
    <row r="12" spans="2:18" s="52" customFormat="1" ht="13.35" customHeight="1" x14ac:dyDescent="0.25">
      <c r="B12" s="62" t="s">
        <v>39</v>
      </c>
      <c r="C12" s="50"/>
      <c r="D12" s="50"/>
      <c r="E12" s="63">
        <v>27.01</v>
      </c>
      <c r="F12" s="64"/>
      <c r="G12" s="63">
        <v>27.01</v>
      </c>
      <c r="H12" s="63">
        <v>27.01</v>
      </c>
      <c r="I12" s="63">
        <v>27.01</v>
      </c>
      <c r="K12" s="62" t="s">
        <v>39</v>
      </c>
      <c r="L12" s="50"/>
      <c r="M12" s="50"/>
      <c r="N12" s="63">
        <v>25.7</v>
      </c>
      <c r="O12" s="64"/>
      <c r="P12" s="63">
        <v>25.7</v>
      </c>
      <c r="Q12" s="63">
        <v>25.7</v>
      </c>
      <c r="R12" s="63">
        <v>25.7</v>
      </c>
    </row>
    <row r="13" spans="2:18" s="52" customFormat="1" ht="13.35" customHeight="1" x14ac:dyDescent="0.25">
      <c r="B13" s="62" t="s">
        <v>40</v>
      </c>
      <c r="C13" s="50"/>
      <c r="D13" s="50"/>
      <c r="E13" s="63">
        <v>53.7</v>
      </c>
      <c r="F13" s="64"/>
      <c r="G13" s="63">
        <v>53.7</v>
      </c>
      <c r="H13" s="63">
        <v>53.7</v>
      </c>
      <c r="I13" s="63">
        <v>53.7</v>
      </c>
      <c r="K13" s="62" t="s">
        <v>40</v>
      </c>
      <c r="L13" s="50"/>
      <c r="M13" s="50"/>
      <c r="N13" s="63">
        <v>49.86</v>
      </c>
      <c r="O13" s="64"/>
      <c r="P13" s="63">
        <v>49.86</v>
      </c>
      <c r="Q13" s="63">
        <v>49.86</v>
      </c>
      <c r="R13" s="63">
        <v>49.86</v>
      </c>
    </row>
    <row r="14" spans="2:18" s="52" customFormat="1" ht="13.35" customHeight="1" x14ac:dyDescent="0.25">
      <c r="B14" s="62" t="s">
        <v>41</v>
      </c>
      <c r="C14" s="50"/>
      <c r="D14" s="50"/>
      <c r="E14" s="63">
        <v>90.71</v>
      </c>
      <c r="F14" s="64"/>
      <c r="G14" s="63">
        <v>90.71</v>
      </c>
      <c r="H14" s="63">
        <v>90.71</v>
      </c>
      <c r="I14" s="63">
        <v>90.71</v>
      </c>
      <c r="K14" s="62" t="s">
        <v>41</v>
      </c>
      <c r="L14" s="50"/>
      <c r="M14" s="50"/>
      <c r="N14" s="63">
        <v>83.38</v>
      </c>
      <c r="O14" s="64"/>
      <c r="P14" s="63">
        <v>83.38</v>
      </c>
      <c r="Q14" s="63">
        <v>83.38</v>
      </c>
      <c r="R14" s="63">
        <v>83.38</v>
      </c>
    </row>
    <row r="15" spans="2:18" s="52" customFormat="1" ht="13.35" customHeight="1" x14ac:dyDescent="0.25">
      <c r="B15" s="62" t="s">
        <v>42</v>
      </c>
      <c r="C15" s="50"/>
      <c r="D15" s="50"/>
      <c r="E15" s="63">
        <v>195.72</v>
      </c>
      <c r="F15" s="64"/>
      <c r="G15" s="63">
        <v>195.72</v>
      </c>
      <c r="H15" s="63">
        <v>195.72</v>
      </c>
      <c r="I15" s="63">
        <v>195.72</v>
      </c>
      <c r="K15" s="62" t="s">
        <v>42</v>
      </c>
      <c r="L15" s="50"/>
      <c r="M15" s="50"/>
      <c r="N15" s="63">
        <v>178.47</v>
      </c>
      <c r="O15" s="64"/>
      <c r="P15" s="63">
        <v>178.47</v>
      </c>
      <c r="Q15" s="63">
        <v>178.47</v>
      </c>
      <c r="R15" s="63">
        <v>178.47</v>
      </c>
    </row>
    <row r="16" spans="2:18" s="52" customFormat="1" ht="13.35" customHeight="1" x14ac:dyDescent="0.25">
      <c r="B16" s="62" t="s">
        <v>43</v>
      </c>
      <c r="C16" s="50"/>
      <c r="D16" s="50"/>
      <c r="E16" s="63">
        <v>342.91</v>
      </c>
      <c r="F16" s="64"/>
      <c r="G16" s="63">
        <v>342.91</v>
      </c>
      <c r="H16" s="63">
        <v>342.91</v>
      </c>
      <c r="I16" s="63">
        <v>342.91</v>
      </c>
      <c r="K16" s="62" t="s">
        <v>43</v>
      </c>
      <c r="L16" s="50"/>
      <c r="M16" s="50"/>
      <c r="N16" s="63">
        <v>311.75</v>
      </c>
      <c r="O16" s="64"/>
      <c r="P16" s="63">
        <v>311.75</v>
      </c>
      <c r="Q16" s="63">
        <v>311.75</v>
      </c>
      <c r="R16" s="63">
        <v>311.75</v>
      </c>
    </row>
    <row r="17" spans="2:18" s="52" customFormat="1" ht="13.35" customHeight="1" x14ac:dyDescent="0.25">
      <c r="B17" s="62" t="s">
        <v>44</v>
      </c>
      <c r="C17" s="50"/>
      <c r="D17" s="50"/>
      <c r="E17" s="63">
        <v>764.69</v>
      </c>
      <c r="F17" s="64"/>
      <c r="G17" s="63">
        <v>764.69</v>
      </c>
      <c r="H17" s="63">
        <v>764.69</v>
      </c>
      <c r="I17" s="63">
        <v>764.69</v>
      </c>
      <c r="K17" s="62" t="s">
        <v>44</v>
      </c>
      <c r="L17" s="50"/>
      <c r="M17" s="50"/>
      <c r="N17" s="63">
        <v>693.67</v>
      </c>
      <c r="O17" s="64"/>
      <c r="P17" s="63">
        <v>693.67</v>
      </c>
      <c r="Q17" s="63">
        <v>693.67</v>
      </c>
      <c r="R17" s="63">
        <v>693.67</v>
      </c>
    </row>
    <row r="18" spans="2:18" s="52" customFormat="1" ht="13.35" customHeight="1" x14ac:dyDescent="0.25">
      <c r="B18" s="62" t="s">
        <v>45</v>
      </c>
      <c r="C18" s="50"/>
      <c r="D18" s="50"/>
      <c r="E18" s="63">
        <v>1354.32</v>
      </c>
      <c r="F18" s="64"/>
      <c r="G18" s="63">
        <v>1354.32</v>
      </c>
      <c r="H18" s="63">
        <v>1354.32</v>
      </c>
      <c r="I18" s="63">
        <v>1354.32</v>
      </c>
      <c r="K18" s="62" t="s">
        <v>45</v>
      </c>
      <c r="L18" s="50"/>
      <c r="M18" s="50"/>
      <c r="N18" s="63">
        <v>1227.58</v>
      </c>
      <c r="O18" s="64"/>
      <c r="P18" s="63">
        <v>1227.58</v>
      </c>
      <c r="Q18" s="63">
        <v>1227.58</v>
      </c>
      <c r="R18" s="63">
        <v>1227.58</v>
      </c>
    </row>
    <row r="19" spans="2:18" s="52" customFormat="1" ht="13.35" customHeight="1" x14ac:dyDescent="0.25">
      <c r="B19" s="62" t="s">
        <v>46</v>
      </c>
      <c r="C19" s="50"/>
      <c r="D19" s="50"/>
      <c r="E19" s="63">
        <v>2112.66</v>
      </c>
      <c r="F19" s="64"/>
      <c r="G19" s="63">
        <v>2112.66</v>
      </c>
      <c r="H19" s="63">
        <v>2112.66</v>
      </c>
      <c r="I19" s="63">
        <v>2112.66</v>
      </c>
      <c r="K19" s="62" t="s">
        <v>46</v>
      </c>
      <c r="L19" s="50"/>
      <c r="M19" s="50"/>
      <c r="N19" s="63">
        <v>1914.26</v>
      </c>
      <c r="O19" s="64"/>
      <c r="P19" s="63">
        <v>1914.26</v>
      </c>
      <c r="Q19" s="63">
        <v>1914.26</v>
      </c>
      <c r="R19" s="63">
        <v>1914.26</v>
      </c>
    </row>
    <row r="20" spans="2:18" s="52" customFormat="1" ht="13.35" customHeight="1" x14ac:dyDescent="0.25">
      <c r="B20" s="62" t="s">
        <v>47</v>
      </c>
      <c r="C20" s="50"/>
      <c r="D20" s="50"/>
      <c r="E20" s="63">
        <v>3040.62</v>
      </c>
      <c r="F20" s="64"/>
      <c r="G20" s="63">
        <v>3040.62</v>
      </c>
      <c r="H20" s="63">
        <v>3040.62</v>
      </c>
      <c r="I20" s="63">
        <v>3040.62</v>
      </c>
      <c r="K20" s="62" t="s">
        <v>47</v>
      </c>
      <c r="L20" s="50"/>
      <c r="M20" s="50"/>
      <c r="N20" s="63">
        <v>2754.53</v>
      </c>
      <c r="O20" s="64"/>
      <c r="P20" s="63">
        <v>2754.53</v>
      </c>
      <c r="Q20" s="63">
        <v>2754.53</v>
      </c>
      <c r="R20" s="63">
        <v>2754.53</v>
      </c>
    </row>
    <row r="21" spans="2:18" s="52" customFormat="1" ht="13.35" customHeight="1" x14ac:dyDescent="0.25">
      <c r="B21" s="50"/>
      <c r="C21" s="50"/>
      <c r="D21" s="50"/>
      <c r="E21" s="50"/>
      <c r="F21" s="50"/>
      <c r="G21" s="50"/>
      <c r="H21" s="50"/>
      <c r="I21" s="50"/>
      <c r="K21" s="50"/>
      <c r="L21" s="50"/>
      <c r="M21" s="50"/>
      <c r="N21" s="50"/>
      <c r="O21" s="50"/>
      <c r="P21" s="50"/>
      <c r="Q21" s="50"/>
      <c r="R21" s="50"/>
    </row>
    <row r="22" spans="2:18" s="52" customFormat="1" ht="13.35" customHeight="1" x14ac:dyDescent="0.25">
      <c r="B22" s="53" t="s">
        <v>48</v>
      </c>
      <c r="C22" s="50"/>
      <c r="D22" s="50"/>
      <c r="E22" s="50"/>
      <c r="F22" s="50"/>
      <c r="G22" s="50"/>
      <c r="H22" s="50"/>
      <c r="I22" s="50"/>
      <c r="K22" s="53" t="s">
        <v>48</v>
      </c>
      <c r="L22" s="50"/>
      <c r="M22" s="50"/>
      <c r="N22" s="50"/>
      <c r="O22" s="50"/>
      <c r="P22" s="50"/>
      <c r="Q22" s="50"/>
      <c r="R22" s="50"/>
    </row>
    <row r="23" spans="2:18" s="52" customFormat="1" ht="13.35" customHeight="1" x14ac:dyDescent="0.25">
      <c r="B23" s="50"/>
      <c r="C23" s="50"/>
      <c r="D23" s="50"/>
      <c r="K23" s="50"/>
      <c r="L23" s="50"/>
      <c r="M23" s="50"/>
    </row>
    <row r="24" spans="2:18" s="52" customFormat="1" ht="13.35" customHeight="1" x14ac:dyDescent="0.25">
      <c r="B24" s="50" t="s">
        <v>49</v>
      </c>
      <c r="C24" s="50" t="s">
        <v>50</v>
      </c>
      <c r="D24" s="50"/>
      <c r="E24" s="50" t="s">
        <v>33</v>
      </c>
      <c r="F24" s="50"/>
      <c r="G24" s="58" t="s">
        <v>34</v>
      </c>
      <c r="H24" s="59"/>
      <c r="I24" s="60"/>
      <c r="K24" s="50" t="s">
        <v>49</v>
      </c>
      <c r="L24" s="50" t="s">
        <v>50</v>
      </c>
      <c r="M24" s="50"/>
      <c r="N24" s="50" t="s">
        <v>33</v>
      </c>
      <c r="O24" s="50"/>
      <c r="P24" s="58" t="s">
        <v>34</v>
      </c>
      <c r="Q24" s="59"/>
      <c r="R24" s="60"/>
    </row>
    <row r="25" spans="2:18" s="52" customFormat="1" ht="13.35" customHeight="1" x14ac:dyDescent="0.25">
      <c r="B25" s="61" t="s">
        <v>51</v>
      </c>
      <c r="C25" s="61" t="s">
        <v>52</v>
      </c>
      <c r="D25" s="61"/>
      <c r="E25" s="61" t="s">
        <v>36</v>
      </c>
      <c r="F25" s="61"/>
      <c r="G25" s="61" t="s">
        <v>23</v>
      </c>
      <c r="H25" s="61" t="s">
        <v>25</v>
      </c>
      <c r="I25" s="61" t="s">
        <v>37</v>
      </c>
      <c r="K25" s="61" t="s">
        <v>51</v>
      </c>
      <c r="L25" s="61" t="s">
        <v>52</v>
      </c>
      <c r="M25" s="61"/>
      <c r="N25" s="61" t="s">
        <v>36</v>
      </c>
      <c r="O25" s="61"/>
      <c r="P25" s="61" t="s">
        <v>23</v>
      </c>
      <c r="Q25" s="61" t="s">
        <v>25</v>
      </c>
      <c r="R25" s="61" t="s">
        <v>37</v>
      </c>
    </row>
    <row r="26" spans="2:18" s="52" customFormat="1" ht="13.35" customHeight="1" x14ac:dyDescent="0.25">
      <c r="B26" s="49"/>
      <c r="C26" s="50"/>
      <c r="D26" s="50"/>
      <c r="E26" s="50"/>
      <c r="F26" s="50"/>
      <c r="G26" s="50"/>
      <c r="H26" s="50"/>
      <c r="I26" s="50"/>
      <c r="K26" s="49"/>
      <c r="L26" s="50"/>
      <c r="M26" s="50"/>
      <c r="N26" s="50"/>
      <c r="O26" s="50"/>
      <c r="P26" s="50"/>
      <c r="Q26" s="50"/>
      <c r="R26" s="50"/>
    </row>
    <row r="27" spans="2:18" s="52" customFormat="1" ht="13.35" customHeight="1" x14ac:dyDescent="0.25">
      <c r="B27" s="49" t="s">
        <v>53</v>
      </c>
      <c r="C27" s="50"/>
      <c r="D27" s="50"/>
      <c r="E27" s="50"/>
      <c r="F27" s="50"/>
      <c r="G27" s="50"/>
      <c r="H27" s="50"/>
      <c r="I27" s="50"/>
      <c r="K27" s="49" t="s">
        <v>53</v>
      </c>
      <c r="L27" s="50"/>
      <c r="M27" s="50"/>
      <c r="N27" s="50"/>
      <c r="O27" s="50"/>
      <c r="P27" s="50"/>
      <c r="Q27" s="50"/>
      <c r="R27" s="50"/>
    </row>
    <row r="28" spans="2:18" s="52" customFormat="1" ht="13.35" customHeight="1" x14ac:dyDescent="0.25">
      <c r="B28" s="65" t="s">
        <v>20</v>
      </c>
      <c r="C28" s="66" t="s">
        <v>54</v>
      </c>
      <c r="D28" s="65"/>
      <c r="E28" s="63">
        <v>2.78</v>
      </c>
      <c r="F28" s="64"/>
      <c r="G28" s="63">
        <v>2.8430968254763309</v>
      </c>
      <c r="H28" s="63">
        <v>4.0999999999999996</v>
      </c>
      <c r="I28" s="146" t="s">
        <v>55</v>
      </c>
      <c r="K28" s="65" t="s">
        <v>20</v>
      </c>
      <c r="L28" s="66" t="s">
        <v>54</v>
      </c>
      <c r="M28" s="65"/>
      <c r="N28" s="63">
        <v>2.63</v>
      </c>
      <c r="O28" s="64"/>
      <c r="P28" s="63">
        <v>2.7478697456909895</v>
      </c>
      <c r="Q28" s="63">
        <v>4</v>
      </c>
      <c r="R28" s="146" t="s">
        <v>55</v>
      </c>
    </row>
    <row r="29" spans="2:18" s="52" customFormat="1" ht="13.35" customHeight="1" x14ac:dyDescent="0.25">
      <c r="B29" s="65" t="s">
        <v>21</v>
      </c>
      <c r="C29" s="66" t="s">
        <v>56</v>
      </c>
      <c r="D29" s="65"/>
      <c r="E29" s="63">
        <v>5</v>
      </c>
      <c r="F29" s="64"/>
      <c r="G29" s="63">
        <v>5.12</v>
      </c>
      <c r="H29" s="63">
        <v>7.38</v>
      </c>
      <c r="I29" s="146"/>
      <c r="K29" s="65" t="s">
        <v>21</v>
      </c>
      <c r="L29" s="66" t="s">
        <v>56</v>
      </c>
      <c r="M29" s="65"/>
      <c r="N29" s="63">
        <v>4.7300000000000004</v>
      </c>
      <c r="O29" s="64"/>
      <c r="P29" s="63">
        <v>4.95</v>
      </c>
      <c r="Q29" s="63">
        <v>7.2</v>
      </c>
      <c r="R29" s="146"/>
    </row>
    <row r="30" spans="2:18" s="52" customFormat="1" ht="13.35" customHeight="1" x14ac:dyDescent="0.25">
      <c r="B30" s="65" t="s">
        <v>22</v>
      </c>
      <c r="C30" s="66" t="s">
        <v>57</v>
      </c>
      <c r="D30" s="65"/>
      <c r="E30" s="63">
        <v>6.67</v>
      </c>
      <c r="F30" s="64"/>
      <c r="G30" s="63">
        <v>6.82</v>
      </c>
      <c r="H30" s="63">
        <v>9.84</v>
      </c>
      <c r="I30" s="146"/>
      <c r="K30" s="65" t="s">
        <v>22</v>
      </c>
      <c r="L30" s="66" t="s">
        <v>57</v>
      </c>
      <c r="M30" s="65"/>
      <c r="N30" s="63">
        <v>6.31</v>
      </c>
      <c r="O30" s="64"/>
      <c r="P30" s="63">
        <v>6.59</v>
      </c>
      <c r="Q30" s="63">
        <v>9.6</v>
      </c>
      <c r="R30" s="146"/>
    </row>
    <row r="31" spans="2:18" s="52" customFormat="1" ht="13.35" customHeight="1" x14ac:dyDescent="0.25">
      <c r="B31" s="50"/>
      <c r="C31" s="50"/>
      <c r="D31" s="50"/>
      <c r="E31" s="63"/>
      <c r="F31" s="64"/>
      <c r="G31" s="63"/>
      <c r="H31" s="63"/>
      <c r="I31" s="67"/>
      <c r="K31" s="50"/>
      <c r="L31" s="50"/>
      <c r="M31" s="50"/>
      <c r="N31" s="63"/>
      <c r="O31" s="64"/>
      <c r="P31" s="63"/>
      <c r="Q31" s="63"/>
      <c r="R31" s="67"/>
    </row>
    <row r="32" spans="2:18" s="52" customFormat="1" ht="12.75" customHeight="1" x14ac:dyDescent="0.25">
      <c r="B32" s="66"/>
      <c r="C32" s="50"/>
      <c r="D32" s="50"/>
      <c r="E32" s="68"/>
      <c r="F32" s="69"/>
      <c r="G32" s="70"/>
      <c r="H32" s="68"/>
      <c r="I32" s="68"/>
      <c r="K32" s="66"/>
      <c r="L32" s="50"/>
      <c r="M32" s="50"/>
      <c r="N32" s="68"/>
      <c r="O32" s="69"/>
      <c r="P32" s="70"/>
      <c r="Q32" s="68"/>
      <c r="R32" s="68"/>
    </row>
    <row r="33" spans="2:19" s="52" customFormat="1" x14ac:dyDescent="0.25">
      <c r="B33" s="49" t="s">
        <v>58</v>
      </c>
      <c r="C33" s="49"/>
      <c r="D33" s="49"/>
      <c r="E33" s="49"/>
      <c r="F33" s="51"/>
      <c r="G33" s="51"/>
      <c r="H33" s="71"/>
      <c r="K33" s="49" t="s">
        <v>58</v>
      </c>
      <c r="L33" s="49"/>
      <c r="M33" s="49"/>
      <c r="N33" s="49"/>
      <c r="O33" s="51"/>
      <c r="P33" s="51"/>
      <c r="Q33" s="71"/>
    </row>
    <row r="34" spans="2:19" ht="12.75" customHeight="1" x14ac:dyDescent="0.25">
      <c r="F34" s="72"/>
      <c r="G34" s="72"/>
      <c r="H34" s="73"/>
      <c r="K34" s="72"/>
      <c r="L34" s="72"/>
      <c r="M34" s="72"/>
      <c r="N34" s="72"/>
      <c r="O34" s="72"/>
      <c r="P34" s="72"/>
      <c r="Q34" s="73"/>
    </row>
    <row r="35" spans="2:19" ht="12.75" customHeight="1" x14ac:dyDescent="0.25">
      <c r="B35" s="51" t="s">
        <v>107</v>
      </c>
      <c r="C35" s="75"/>
      <c r="D35" s="75"/>
      <c r="E35" s="75"/>
      <c r="F35" s="75"/>
      <c r="G35" s="75"/>
      <c r="H35" s="75"/>
      <c r="I35" s="75"/>
      <c r="J35" s="76"/>
      <c r="K35" s="51" t="s">
        <v>107</v>
      </c>
      <c r="L35" s="75"/>
      <c r="M35" s="75"/>
      <c r="N35" s="75"/>
      <c r="O35" s="75"/>
      <c r="P35" s="75"/>
      <c r="Q35" s="75"/>
      <c r="R35" s="75"/>
    </row>
    <row r="36" spans="2:19" ht="5.0999999999999996" customHeight="1" x14ac:dyDescent="0.25">
      <c r="B36" s="75"/>
      <c r="C36" s="75"/>
      <c r="D36" s="75"/>
      <c r="E36" s="75"/>
      <c r="F36" s="75"/>
      <c r="G36" s="75"/>
      <c r="H36" s="75"/>
      <c r="I36" s="75"/>
      <c r="J36" s="76"/>
      <c r="K36" s="75"/>
      <c r="L36" s="75"/>
      <c r="M36" s="75"/>
      <c r="N36" s="75"/>
      <c r="O36" s="75"/>
      <c r="P36" s="75"/>
      <c r="Q36" s="75"/>
      <c r="R36" s="75"/>
    </row>
    <row r="37" spans="2:19" ht="12.75" customHeight="1" x14ac:dyDescent="0.25">
      <c r="B37" s="145" t="s">
        <v>108</v>
      </c>
      <c r="C37" s="145"/>
      <c r="D37" s="145"/>
      <c r="E37" s="145"/>
      <c r="F37" s="145"/>
      <c r="G37" s="145"/>
      <c r="H37" s="145"/>
      <c r="I37" s="145"/>
      <c r="J37" s="76"/>
      <c r="K37" s="145" t="s">
        <v>108</v>
      </c>
      <c r="L37" s="145"/>
      <c r="M37" s="145"/>
      <c r="N37" s="145"/>
      <c r="O37" s="145"/>
      <c r="P37" s="145"/>
      <c r="Q37" s="145"/>
      <c r="R37" s="145"/>
    </row>
    <row r="38" spans="2:19" ht="12.75" customHeight="1" x14ac:dyDescent="0.25">
      <c r="B38" s="145"/>
      <c r="C38" s="145"/>
      <c r="D38" s="145"/>
      <c r="E38" s="145"/>
      <c r="F38" s="145"/>
      <c r="G38" s="145"/>
      <c r="H38" s="145"/>
      <c r="I38" s="145"/>
      <c r="J38" s="76"/>
      <c r="K38" s="145"/>
      <c r="L38" s="145"/>
      <c r="M38" s="145"/>
      <c r="N38" s="145"/>
      <c r="O38" s="145"/>
      <c r="P38" s="145"/>
      <c r="Q38" s="145"/>
      <c r="R38" s="145"/>
    </row>
    <row r="39" spans="2:19" ht="5.0999999999999996" customHeight="1" x14ac:dyDescent="0.25">
      <c r="C39" s="53"/>
      <c r="D39" s="53"/>
      <c r="E39" s="53"/>
      <c r="J39" s="76"/>
      <c r="K39" s="72"/>
      <c r="L39" s="53"/>
      <c r="M39" s="53"/>
      <c r="N39" s="53"/>
    </row>
    <row r="40" spans="2:19" x14ac:dyDescent="0.25">
      <c r="B40" s="66" t="s">
        <v>109</v>
      </c>
      <c r="K40" s="66" t="s">
        <v>109</v>
      </c>
      <c r="L40" s="72"/>
      <c r="M40" s="72"/>
      <c r="N40" s="72"/>
    </row>
    <row r="41" spans="2:19" x14ac:dyDescent="0.25">
      <c r="B41" s="74" t="s">
        <v>59</v>
      </c>
      <c r="D41" s="53"/>
      <c r="K41" s="74" t="s">
        <v>59</v>
      </c>
      <c r="L41" s="72"/>
      <c r="M41" s="53"/>
      <c r="N41" s="72"/>
    </row>
    <row r="42" spans="2:19" x14ac:dyDescent="0.25">
      <c r="B42" s="74" t="s">
        <v>60</v>
      </c>
      <c r="D42" s="53"/>
      <c r="K42" s="74" t="s">
        <v>60</v>
      </c>
      <c r="L42" s="72"/>
      <c r="M42" s="53"/>
      <c r="N42" s="72"/>
    </row>
    <row r="43" spans="2:19" x14ac:dyDescent="0.25">
      <c r="B43" s="74" t="s">
        <v>61</v>
      </c>
      <c r="D43" s="53"/>
      <c r="K43" s="74" t="s">
        <v>61</v>
      </c>
      <c r="L43" s="72"/>
      <c r="M43" s="53"/>
      <c r="N43" s="72"/>
    </row>
    <row r="44" spans="2:19" x14ac:dyDescent="0.25">
      <c r="B44" s="74" t="s">
        <v>62</v>
      </c>
      <c r="D44" s="77"/>
      <c r="K44" s="74" t="s">
        <v>62</v>
      </c>
      <c r="L44" s="72"/>
      <c r="M44" s="77"/>
      <c r="N44" s="72"/>
    </row>
    <row r="45" spans="2:19" s="72" customFormat="1" ht="5.0999999999999996" customHeight="1" x14ac:dyDescent="0.25">
      <c r="D45" s="77"/>
      <c r="F45" s="74"/>
      <c r="G45" s="74"/>
      <c r="H45" s="74"/>
      <c r="I45" s="74"/>
      <c r="J45" s="74"/>
      <c r="M45" s="77"/>
      <c r="O45" s="74"/>
      <c r="P45" s="74"/>
      <c r="Q45" s="74"/>
      <c r="R45" s="74"/>
      <c r="S45" s="74"/>
    </row>
    <row r="46" spans="2:19" s="72" customFormat="1" x14ac:dyDescent="0.25">
      <c r="B46" s="66" t="s">
        <v>110</v>
      </c>
      <c r="C46" s="77"/>
      <c r="D46" s="77"/>
      <c r="F46" s="74"/>
      <c r="G46" s="74"/>
      <c r="H46" s="74"/>
      <c r="I46" s="74"/>
      <c r="J46" s="74"/>
      <c r="K46" s="66" t="s">
        <v>110</v>
      </c>
      <c r="L46" s="77"/>
      <c r="M46" s="77"/>
      <c r="O46" s="74"/>
      <c r="P46" s="74"/>
      <c r="Q46" s="74"/>
      <c r="R46" s="74"/>
      <c r="S46" s="74"/>
    </row>
    <row r="47" spans="2:19" s="72" customFormat="1" x14ac:dyDescent="0.25">
      <c r="B47" s="66" t="s">
        <v>63</v>
      </c>
      <c r="C47" s="77"/>
      <c r="D47" s="77"/>
      <c r="F47" s="74"/>
      <c r="G47" s="74"/>
      <c r="H47" s="74"/>
      <c r="I47" s="74"/>
      <c r="J47" s="74"/>
      <c r="K47" s="66" t="s">
        <v>63</v>
      </c>
      <c r="L47" s="77"/>
      <c r="M47" s="77"/>
      <c r="O47" s="74"/>
      <c r="P47" s="74"/>
      <c r="Q47" s="74"/>
      <c r="R47" s="74"/>
      <c r="S47" s="74"/>
    </row>
    <row r="48" spans="2:19" s="72" customFormat="1" x14ac:dyDescent="0.25">
      <c r="B48" s="66" t="s">
        <v>64</v>
      </c>
      <c r="C48" s="77"/>
      <c r="D48" s="77"/>
      <c r="F48" s="74"/>
      <c r="G48" s="74"/>
      <c r="H48" s="74"/>
      <c r="I48" s="74"/>
      <c r="J48" s="74"/>
      <c r="K48" s="66" t="s">
        <v>64</v>
      </c>
      <c r="L48" s="77"/>
      <c r="M48" s="77"/>
      <c r="O48" s="74"/>
      <c r="P48" s="74"/>
      <c r="Q48" s="74"/>
      <c r="R48" s="74"/>
      <c r="S48" s="74"/>
    </row>
    <row r="49" spans="2:19" s="72" customFormat="1" x14ac:dyDescent="0.25">
      <c r="B49" s="66" t="s">
        <v>65</v>
      </c>
      <c r="C49" s="77"/>
      <c r="D49" s="77"/>
      <c r="F49" s="74"/>
      <c r="G49" s="74"/>
      <c r="H49" s="74"/>
      <c r="I49" s="74"/>
      <c r="J49" s="74"/>
      <c r="K49" s="66" t="s">
        <v>65</v>
      </c>
      <c r="L49" s="77"/>
      <c r="M49" s="77"/>
      <c r="O49" s="74"/>
      <c r="P49" s="74"/>
      <c r="Q49" s="74"/>
      <c r="R49" s="74"/>
      <c r="S49" s="74"/>
    </row>
    <row r="50" spans="2:19" s="72" customFormat="1" ht="5.0999999999999996" customHeight="1" x14ac:dyDescent="0.25">
      <c r="B50" s="77"/>
      <c r="C50" s="77"/>
      <c r="D50" s="77"/>
      <c r="F50" s="74"/>
      <c r="G50" s="74"/>
      <c r="H50" s="74"/>
      <c r="I50" s="74"/>
      <c r="J50" s="74"/>
      <c r="K50" s="77"/>
      <c r="L50" s="77"/>
      <c r="M50" s="77"/>
      <c r="O50" s="74"/>
      <c r="P50" s="74"/>
      <c r="Q50" s="74"/>
      <c r="R50" s="74"/>
      <c r="S50" s="74"/>
    </row>
    <row r="51" spans="2:19" s="72" customFormat="1" x14ac:dyDescent="0.25">
      <c r="B51" s="77" t="s">
        <v>111</v>
      </c>
      <c r="C51" s="77"/>
      <c r="D51" s="77"/>
      <c r="F51" s="74"/>
      <c r="G51" s="74"/>
      <c r="H51" s="74"/>
      <c r="I51" s="74"/>
      <c r="J51" s="74"/>
      <c r="K51" s="77" t="s">
        <v>111</v>
      </c>
      <c r="L51" s="77"/>
      <c r="M51" s="77"/>
      <c r="O51" s="74"/>
      <c r="P51" s="74"/>
      <c r="Q51" s="74"/>
      <c r="R51" s="74"/>
      <c r="S51" s="74"/>
    </row>
    <row r="52" spans="2:19" s="72" customFormat="1" x14ac:dyDescent="0.25">
      <c r="B52" s="77" t="s">
        <v>66</v>
      </c>
      <c r="C52" s="77"/>
      <c r="D52" s="77"/>
      <c r="F52" s="74"/>
      <c r="G52" s="74"/>
      <c r="H52" s="74"/>
      <c r="I52" s="74"/>
      <c r="J52" s="74"/>
      <c r="K52" s="77" t="s">
        <v>66</v>
      </c>
      <c r="L52" s="77"/>
      <c r="M52" s="77"/>
      <c r="O52" s="74"/>
      <c r="P52" s="74"/>
      <c r="Q52" s="74"/>
      <c r="R52" s="74"/>
      <c r="S52" s="74"/>
    </row>
    <row r="53" spans="2:19" s="72" customFormat="1" x14ac:dyDescent="0.25">
      <c r="B53" s="77"/>
      <c r="C53" s="77"/>
      <c r="D53" s="77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 s="72" customFormat="1" x14ac:dyDescent="0.25">
      <c r="C54" s="77"/>
      <c r="D54" s="77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6" spans="2:19" s="72" customFormat="1" x14ac:dyDescent="0.25">
      <c r="C56" s="77"/>
      <c r="D56" s="77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</sheetData>
  <mergeCells count="4">
    <mergeCell ref="B37:I38"/>
    <mergeCell ref="R28:R30"/>
    <mergeCell ref="K37:R38"/>
    <mergeCell ref="I28:I30"/>
  </mergeCells>
  <printOptions horizontalCentered="1"/>
  <pageMargins left="0.25" right="0.25" top="0.5" bottom="0.5" header="0.25" footer="0.25"/>
  <pageSetup scale="7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A7"/>
  <sheetViews>
    <sheetView workbookViewId="0">
      <selection activeCell="I34" sqref="I34"/>
    </sheetView>
  </sheetViews>
  <sheetFormatPr defaultRowHeight="15" x14ac:dyDescent="0.25"/>
  <cols>
    <col min="1" max="1" width="11.42578125" bestFit="1" customWidth="1"/>
  </cols>
  <sheetData>
    <row r="1" spans="1:1" x14ac:dyDescent="0.25">
      <c r="A1" s="13" t="s">
        <v>24</v>
      </c>
    </row>
    <row r="2" spans="1:1" x14ac:dyDescent="0.25">
      <c r="A2" s="13" t="s">
        <v>25</v>
      </c>
    </row>
    <row r="3" spans="1:1" x14ac:dyDescent="0.25">
      <c r="A3" s="13" t="s">
        <v>23</v>
      </c>
    </row>
    <row r="5" spans="1:1" x14ac:dyDescent="0.25">
      <c r="A5" s="13" t="s">
        <v>26</v>
      </c>
    </row>
    <row r="6" spans="1:1" x14ac:dyDescent="0.25">
      <c r="A6" s="13" t="s">
        <v>27</v>
      </c>
    </row>
    <row r="7" spans="1:1" x14ac:dyDescent="0.25">
      <c r="A7" s="13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4986FDFC9B74483159A7B26C02141" ma:contentTypeVersion="0" ma:contentTypeDescription="Create a new document." ma:contentTypeScope="" ma:versionID="5f2922a811d3f6f2dff52de4728cb8e3">
  <xsd:schema xmlns:xsd="http://www.w3.org/2001/XMLSchema" xmlns:xs="http://www.w3.org/2001/XMLSchema" xmlns:p="http://schemas.microsoft.com/office/2006/metadata/properties" xmlns:ns2="21494c62-aa0b-460a-89cc-55dbeb132266" targetNamespace="http://schemas.microsoft.com/office/2006/metadata/properties" ma:root="true" ma:fieldsID="befd01bed2cd15786ca0cbbeb850bf25" ns2:_="">
    <xsd:import namespace="21494c62-aa0b-460a-89cc-55dbeb1322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94c62-aa0b-460a-89cc-55dbeb1322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1494c62-aa0b-460a-89cc-55dbeb132266">S2YMRS3VUVYT-134-216</_dlc_DocId>
    <_dlc_DocIdUrl xmlns="21494c62-aa0b-460a-89cc-55dbeb132266">
      <Url>http://teams.denverwater.org/sites/cr/customercare/_layouts/15/DocIdRedir.aspx?ID=S2YMRS3VUVYT-134-216</Url>
      <Description>S2YMRS3VUVYT-134-216</Description>
    </_dlc_DocIdUrl>
  </documentManagement>
</p:properties>
</file>

<file path=customXml/itemProps1.xml><?xml version="1.0" encoding="utf-8"?>
<ds:datastoreItem xmlns:ds="http://schemas.openxmlformats.org/officeDocument/2006/customXml" ds:itemID="{E52F0D64-DE51-4034-BE9E-BBA337121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494c62-aa0b-460a-89cc-55dbeb132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B707C9-EF48-4EEE-9749-33827D1D865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5F89E59-1315-465C-9095-21786539F5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41C1F5-10BB-4DE4-A230-1DD25A804449}">
  <ds:schemaRefs>
    <ds:schemaRef ds:uri="http://purl.org/dc/terms/"/>
    <ds:schemaRef ds:uri="http://schemas.openxmlformats.org/package/2006/metadata/core-properties"/>
    <ds:schemaRef ds:uri="http://purl.org/dc/dcmitype/"/>
    <ds:schemaRef ds:uri="21494c62-aa0b-460a-89cc-55dbeb132266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Residential</vt:lpstr>
      <vt:lpstr>Residential Calcs</vt:lpstr>
      <vt:lpstr>CurrentRates</vt:lpstr>
      <vt:lpstr>list of contract types</vt:lpstr>
      <vt:lpstr>CurrentRates!Print_Area</vt:lpstr>
      <vt:lpstr>Residential!Print_Area</vt:lpstr>
    </vt:vector>
  </TitlesOfParts>
  <Company>Denver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Helgeson, Erik</dc:creator>
  <cp:lastModifiedBy>Willis, Noel E.</cp:lastModifiedBy>
  <cp:lastPrinted>2024-02-29T16:50:46Z</cp:lastPrinted>
  <dcterms:created xsi:type="dcterms:W3CDTF">2016-01-04T16:26:16Z</dcterms:created>
  <dcterms:modified xsi:type="dcterms:W3CDTF">2024-04-30T21:50:12Z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0x010100D484986FDFC9B74483159A7B26C02141</vt:lpwstr>
  </property>
  <property fmtid="{D5CDD505-2E9C-101B-9397-08002B2CF9AE}" pid="4" name="_dlc_DocIdItemGuid">
    <vt:lpwstr>425aa3cc-73d9-46c3-8b21-8418439d92f7</vt:lpwstr>
  </property>
  <property fmtid="{D5CDD505-2E9C-101B-9397-08002B2CF9AE}" pid="5" name="SS Version">
    <vt:lpwstr>14.10</vt:lpwstr>
  </property>
</Properties>
</file>